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0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AUDI A4, MÁQUINAS INDUSTRIAIS, VESTUÁRIO, UTENSÍLIOS E EQUIPAMENTOS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24/09/2020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=HYPERLINK("https://rossileiloes.com.br/lote/detalhe/59849", "000")</f>
      </c>
      <c r="B11" s="4" t="s">
        <f>=HYPERLINK("https://rossileiloes.com.br/lote/detalhe/59849", "BB8 star wars, item para colecionadores. ")</f>
      </c>
      <c r="C11" s="4" t="inlineStr">
        <is>
          <t>Vendido</t>
        </is>
      </c>
      <c r="D11" s="4" t="inlineStr">
        <is>
          <t>2</t>
        </is>
      </c>
      <c r="E11" s="5" t="inlineStr">
        <is>
          <t>200,00</t>
        </is>
      </c>
      <c r="F11" s="4" t="inlineStr">
        <is>
          <t>50.00</t>
        </is>
      </c>
    </row>
    <row collapsed="false" customFormat="false" customHeight="false" hidden="false" ht="12.1" outlineLevel="0" r="12">
      <c r="A12" s="5" t="s">
        <f>=HYPERLINK("https://rossileiloes.com.br/lote/detalhe/59619", "001")</f>
      </c>
      <c r="B12" s="4" t="s">
        <f>=HYPERLINK("https://rossileiloes.com.br/lote/detalhe/59619", "[ LANCE POR UNIDADE ] APROX. 594.010 UNIDADES DE CAPACITORES")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0,19</t>
        </is>
      </c>
      <c r="F12" s="4" t="inlineStr">
        <is>
          <t>0.01</t>
        </is>
      </c>
    </row>
    <row collapsed="false" customFormat="false" customHeight="false" hidden="false" ht="12.1" outlineLevel="0" r="13">
      <c r="A13" s="5" t="s">
        <f>=HYPERLINK("https://rossileiloes.com.br/lote/detalhe/59742", "002")</f>
      </c>
      <c r="B13" s="4" t="s">
        <f>=HYPERLINK("https://rossileiloes.com.br/lote/detalhe/59742", "Centro de Usinagem VMC. Troca rápida (braço trocador). Requer instalação de Comando e motores. Máquina sem uso.")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50.000,00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=HYPERLINK("https://rossileiloes.com.br/lote/detalhe/59743", "003")</f>
      </c>
      <c r="B14" s="4" t="s">
        <f>=HYPERLINK("https://rossileiloes.com.br/lote/detalhe/59743", "Centro de Usinagem VMC. Trocador Magazine.  Requer instalação de Comando e motores. Máquina sem uso.")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50.000,00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=HYPERLINK("https://rossileiloes.com.br/lote/detalhe/59624", "004")</f>
      </c>
      <c r="B15" s="4" t="s">
        <f>=HYPERLINK("https://rossileiloes.com.br/lote/detalhe/59624", "APROX. 5.000 PEÇAS DE ROUPAS, CALÇADOS E ACESSÓRIOS. LINHA INFANTIL  (LILICA RIPILICA, TIGOR T TIGRE, MARISOL, MALWEE, PIMPOLHO, AMORIM BABY, PAKITA, TOKE ENTRE OUTROS)")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71.000,00</t>
        </is>
      </c>
      <c r="F15" s="4" t="inlineStr">
        <is>
          <t>200.00</t>
        </is>
      </c>
    </row>
    <row collapsed="false" customFormat="false" customHeight="false" hidden="false" ht="12.1" outlineLevel="0" r="16">
      <c r="A16" s="5" t="s">
        <f>=HYPERLINK("https://rossileiloes.com.br/lote/detalhe/59618", "005")</f>
      </c>
      <c r="B16" s="4" t="s">
        <f>=HYPERLINK("https://rossileiloes.com.br/lote/detalhe/59618", "APROX. 900 PEÇAS DE ROUPAS FEMININAS ADULTAS: CALÇAS JEANS, BERMUDAS, SHORTS, BLUSAS, VESTIDOS, BATAS ETC. DIVERSAS MARCAS CONHECIDAS.")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21.000,00</t>
        </is>
      </c>
      <c r="F16" s="4" t="inlineStr">
        <is>
          <t>200.00</t>
        </is>
      </c>
    </row>
    <row collapsed="false" customFormat="false" customHeight="false" hidden="false" ht="12.1" outlineLevel="0" r="17">
      <c r="A17" s="5" t="s">
        <f>=HYPERLINK("https://rossileiloes.com.br/lote/detalhe/59693", "050")</f>
      </c>
      <c r="B17" s="4" t="s">
        <f>=HYPERLINK("https://rossileiloes.com.br/lote/detalhe/59693", "Churrasqueira elétrica, gás e carvão pouco usada capacidade para 30 espeto em 30 minutos")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3.000,00</t>
        </is>
      </c>
      <c r="F17" s="4" t="inlineStr">
        <is>
          <t>200.00</t>
        </is>
      </c>
    </row>
    <row collapsed="false" customFormat="false" customHeight="false" hidden="false" ht="12.1" outlineLevel="0" r="18">
      <c r="A18" s="5" t="s">
        <f>=HYPERLINK("https://rossileiloes.com.br/lote/detalhe/60012", "051")</f>
      </c>
      <c r="B18" s="4" t="s">
        <f>=HYPERLINK("https://rossileiloes.com.br/lote/detalhe/60012", "Ar condicionado marca Midea. 22.000 BTU.")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1.900,00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=HYPERLINK("https://rossileiloes.com.br/lote/detalhe/60013", "052")</f>
      </c>
      <c r="B19" s="4" t="s">
        <f>=HYPERLINK("https://rossileiloes.com.br/lote/detalhe/60013", "PISCINA SEM MECANIZAÇÃO. 50.000 LITROS.")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9.900,00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=HYPERLINK("https://rossileiloes.com.br/lote/detalhe/59760", "100")</f>
      </c>
      <c r="B20" s="4" t="s">
        <f>=HYPERLINK("https://rossileiloes.com.br/lote/detalhe/59760", "Tubulação em PPR vermelho - 63MM")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3.300,00</t>
        </is>
      </c>
      <c r="F20" s="4" t="inlineStr">
        <is>
          <t>200.00</t>
        </is>
      </c>
    </row>
    <row collapsed="false" customFormat="false" customHeight="false" hidden="false" ht="12.1" outlineLevel="0" r="21">
      <c r="A21" s="5" t="s">
        <f>=HYPERLINK("https://rossileiloes.com.br/lote/detalhe/59761", "101")</f>
      </c>
      <c r="B21" s="4" t="s">
        <f>=HYPERLINK("https://rossileiloes.com.br/lote/detalhe/59761", "Tubulação em PPR vermelho - 75 MM")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9.000,00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=HYPERLINK("https://rossileiloes.com.br/lote/detalhe/59789", "102")</f>
      </c>
      <c r="B22" s="4" t="s">
        <f>=HYPERLINK("https://rossileiloes.com.br/lote/detalhe/59789", "Tubulação em PPR vermelho - 90MM")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10.000,00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=HYPERLINK("https://rossileiloes.com.br/lote/detalhe/59790", "103")</f>
      </c>
      <c r="B23" s="4" t="s">
        <f>=HYPERLINK("https://rossileiloes.com.br/lote/detalhe/59790", "Tubulação em PPR vermelho - 110 MM")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17.000,00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=HYPERLINK("https://rossileiloes.com.br/lote/detalhe/59791", "104")</f>
      </c>
      <c r="B24" s="4" t="s">
        <f>=HYPERLINK("https://rossileiloes.com.br/lote/detalhe/59791", "Tubulação em PPR azul - 20 MM")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11.500,00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=HYPERLINK("https://rossileiloes.com.br/lote/detalhe/59792", "105")</f>
      </c>
      <c r="B25" s="4" t="s">
        <f>=HYPERLINK("https://rossileiloes.com.br/lote/detalhe/59792", "Tubulação PPR azul - 25MM")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4.500,00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=HYPERLINK("https://rossileiloes.com.br/lote/detalhe/59793", "106")</f>
      </c>
      <c r="B26" s="4" t="s">
        <f>=HYPERLINK("https://rossileiloes.com.br/lote/detalhe/59793", "Tubulação em PPR azul - 32MM")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18.000,00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=HYPERLINK("https://rossileiloes.com.br/lote/detalhe/59796", "107")</f>
      </c>
      <c r="B27" s="4" t="s">
        <f>=HYPERLINK("https://rossileiloes.com.br/lote/detalhe/59796", "Tubulação em PPR azul - 40 MM 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9.500,00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=HYPERLINK("https://rossileiloes.com.br/lote/detalhe/59797", "108")</f>
      </c>
      <c r="B28" s="4" t="s">
        <f>=HYPERLINK("https://rossileiloes.com.br/lote/detalhe/59797", "Tubulação PPR azul - 50MM")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9.000,00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=HYPERLINK("https://rossileiloes.com.br/lote/detalhe/59839", "109")</f>
      </c>
      <c r="B29" s="4" t="s">
        <f>=HYPERLINK("https://rossileiloes.com.br/lote/detalhe/59839", "Tubulação em PPR azul - 63MM")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7.500,00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=HYPERLINK("https://rossileiloes.com.br/lote/detalhe/59840", "110")</f>
      </c>
      <c r="B30" s="4" t="s">
        <f>=HYPERLINK("https://rossileiloes.com.br/lote/detalhe/59840", "Tubulação em PPR azul - 75 MM")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7.000,00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=HYPERLINK("https://rossileiloes.com.br/lote/detalhe/59841", "111")</f>
      </c>
      <c r="B31" s="4" t="s">
        <f>=HYPERLINK("https://rossileiloes.com.br/lote/detalhe/59841", "Tubulação em PPR azul- 90 MM")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13.000,00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=HYPERLINK("https://rossileiloes.com.br/lote/detalhe/59842", "112")</f>
      </c>
      <c r="B32" s="4" t="s">
        <f>=HYPERLINK("https://rossileiloes.com.br/lote/detalhe/59842", "Tubulação em PPR azul  - 100MM")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200,00</t>
        </is>
      </c>
      <c r="F32" s="4" t="inlineStr">
        <is>
          <t>50.00</t>
        </is>
      </c>
    </row>
    <row collapsed="false" customFormat="false" customHeight="false" hidden="false" ht="12.1" outlineLevel="0" r="33">
      <c r="A33" s="5" t="s">
        <f>=HYPERLINK("https://rossileiloes.com.br/lote/detalhe/59843", "113")</f>
      </c>
      <c r="B33" s="4" t="s">
        <f>=HYPERLINK("https://rossileiloes.com.br/lote/detalhe/59843", "Tubulação em PPR azul - 160MM")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400,00</t>
        </is>
      </c>
      <c r="F33" s="4" t="inlineStr">
        <is>
          <t>50.00</t>
        </is>
      </c>
    </row>
    <row collapsed="false" customFormat="false" customHeight="false" hidden="false" ht="12.1" outlineLevel="0" r="34">
      <c r="A34" s="5" t="s">
        <f>=HYPERLINK("https://rossileiloes.com.br/lote/detalhe/59615", "200")</f>
      </c>
      <c r="B34" s="4" t="s">
        <f>=HYPERLINK("https://rossileiloes.com.br/lote/detalhe/59615", " MOINHO PARA MILHO COMPLETO CAP. 450 KG/HR")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80.000,00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=HYPERLINK("https://rossileiloes.com.br/lote/detalhe/59616", "201")</f>
      </c>
      <c r="B35" s="4" t="s">
        <f>=HYPERLINK("https://rossileiloes.com.br/lote/detalhe/59616", " BALANÇA EMPACOTADORA")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11.000,00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=HYPERLINK("https://rossileiloes.com.br/lote/detalhe/59617", "202")</f>
      </c>
      <c r="B36" s="4" t="s">
        <f>=HYPERLINK("https://rossileiloes.com.br/lote/detalhe/59617", " MÁQUINA PARA FECHAR/ COLAR")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11.000,00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=HYPERLINK("https://rossileiloes.com.br/lote/detalhe/59620", "301")</f>
      </c>
      <c r="B37" s="4" t="s">
        <f>=HYPERLINK("https://rossileiloes.com.br/lote/detalhe/59620", "Aprox. 2.000 peças de botão liga")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100,00</t>
        </is>
      </c>
      <c r="F37" s="4" t="inlineStr">
        <is>
          <t>50.00</t>
        </is>
      </c>
    </row>
    <row collapsed="false" customFormat="false" customHeight="false" hidden="false" ht="12.1" outlineLevel="0" r="38">
      <c r="A38" s="5" t="s">
        <f>=HYPERLINK("https://rossileiloes.com.br/lote/detalhe/59623", "307")</f>
      </c>
      <c r="B38" s="4" t="s">
        <f>=HYPERLINK("https://rossileiloes.com.br/lote/detalhe/59623", " Lote com aprox. 13 antenas para TV. Marca Aquário")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100,00</t>
        </is>
      </c>
      <c r="F38" s="4" t="inlineStr">
        <is>
          <t>50.00</t>
        </is>
      </c>
    </row>
    <row collapsed="false" customFormat="false" customHeight="false" hidden="false" ht="12.1" outlineLevel="0" r="39">
      <c r="A39" s="5" t="s">
        <f>=HYPERLINK("https://rossileiloes.com.br/lote/detalhe/59629", "312")</f>
      </c>
      <c r="B39" s="4" t="s">
        <f>=HYPERLINK("https://rossileiloes.com.br/lote/detalhe/59629", " Lote com aprox. 9 bóias de nível, 3 saboneteiras, 6 filtros para piscina e 9 capacetes 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200,00</t>
        </is>
      </c>
      <c r="F39" s="4" t="inlineStr">
        <is>
          <t>50.00</t>
        </is>
      </c>
    </row>
    <row collapsed="false" customFormat="false" customHeight="false" hidden="false" ht="12.1" outlineLevel="0" r="40">
      <c r="A40" s="5" t="s">
        <f>=HYPERLINK("https://rossileiloes.com.br/lote/detalhe/59627", "313")</f>
      </c>
      <c r="B40" s="4" t="s">
        <f>=HYPERLINK("https://rossileiloes.com.br/lote/detalhe/59627", " Lote com 9 duchas p/ misturador monocomando Worker")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800,00</t>
        </is>
      </c>
      <c r="F40" s="4" t="inlineStr">
        <is>
          <t>100.00</t>
        </is>
      </c>
    </row>
    <row collapsed="false" customFormat="false" customHeight="false" hidden="false" ht="12.1" outlineLevel="0" r="41">
      <c r="A41" s="5" t="s">
        <f>=HYPERLINK("https://rossileiloes.com.br/lote/detalhe/59645", "316")</f>
      </c>
      <c r="B41" s="4" t="s">
        <f>=HYPERLINK("https://rossileiloes.com.br/lote/detalhe/59645", " Lote com aprox. 584 peças de roupas infantis   aprox. 228 bonés/chapéus infantis   aprox. 500 faixas de cabelo")</f>
      </c>
      <c r="C41" s="4" t="inlineStr">
        <is>
          <t>Vendido</t>
        </is>
      </c>
      <c r="D41" s="4" t="inlineStr">
        <is>
          <t>1</t>
        </is>
      </c>
      <c r="E41" s="5" t="inlineStr">
        <is>
          <t>1.500,00</t>
        </is>
      </c>
      <c r="F41" s="4" t="inlineStr">
        <is>
          <t>200.00</t>
        </is>
      </c>
    </row>
    <row collapsed="false" customFormat="false" customHeight="false" hidden="false" ht="12.1" outlineLevel="0" r="42">
      <c r="A42" s="5" t="s">
        <f>=HYPERLINK("https://rossileiloes.com.br/lote/detalhe/59646", "323")</f>
      </c>
      <c r="B42" s="4" t="s">
        <f>=HYPERLINK("https://rossileiloes.com.br/lote/detalhe/59646", " Aprox. 500 peças de cabides de ferro emborrachados. Marca Forever 21")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1.000,00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=HYPERLINK("https://rossileiloes.com.br/lote/detalhe/59682", "327")</f>
      </c>
      <c r="B43" s="4" t="s">
        <f>=HYPERLINK("https://rossileiloes.com.br/lote/detalhe/59682", " SUCATA DE 02 CARRINHOS DE BEBÊ VOYAGE. 02 BASES PARA CADEIRINHA E DIVERSOS ACESSÓRIOS")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400,00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=HYPERLINK("https://rossileiloes.com.br/lote/detalhe/59721", "328")</f>
      </c>
      <c r="B44" s="4" t="s">
        <f>=HYPERLINK("https://rossileiloes.com.br/lote/detalhe/59721", " 100 garrafas pec tonturinha coquetel alcólico 880 ml, validade 2021.")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250,00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=HYPERLINK("https://rossileiloes.com.br/lote/detalhe/59720", "329")</f>
      </c>
      <c r="B45" s="4" t="s">
        <f>=HYPERLINK("https://rossileiloes.com.br/lote/detalhe/59720", " 100 garrafas pec tonturinha coquetel alcólico 880 ml, validade 2021.")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250,00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=HYPERLINK("https://rossileiloes.com.br/lote/detalhe/59723", "330")</f>
      </c>
      <c r="B46" s="4" t="s">
        <f>=HYPERLINK("https://rossileiloes.com.br/lote/detalhe/59723", " 100 garrafas pec tonturinha coquetel alcólico 880 ml, validade 2021.")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250,00</t>
        </is>
      </c>
      <c r="F46" s="4" t="inlineStr">
        <is>
          <t>50.00</t>
        </is>
      </c>
    </row>
    <row collapsed="false" customFormat="false" customHeight="false" hidden="false" ht="12.1" outlineLevel="0" r="47">
      <c r="A47" s="5" t="s">
        <f>=HYPERLINK("https://rossileiloes.com.br/lote/detalhe/59722", "331")</f>
      </c>
      <c r="B47" s="4" t="s">
        <f>=HYPERLINK("https://rossileiloes.com.br/lote/detalhe/59722", " Sucatas de piscinas tenda barraca e colchão inflável")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150,00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=HYPERLINK("https://rossileiloes.com.br/lote/detalhe/59754", "333")</f>
      </c>
      <c r="B48" s="4" t="s">
        <f>=HYPERLINK("https://rossileiloes.com.br/lote/detalhe/59754", " 30 mesas plásticas novas ( cor branca)")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750,00</t>
        </is>
      </c>
      <c r="F48" s="4" t="inlineStr">
        <is>
          <t>50.00</t>
        </is>
      </c>
    </row>
    <row collapsed="false" customFormat="false" customHeight="false" hidden="false" ht="12.1" outlineLevel="0" r="49">
      <c r="A49" s="5" t="s">
        <f>=HYPERLINK("https://rossileiloes.com.br/lote/detalhe/59752", "334")</f>
      </c>
      <c r="B49" s="4" t="s">
        <f>=HYPERLINK("https://rossileiloes.com.br/lote/detalhe/59752", " 30 mesas plásticas novas ( cor branca)")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750,00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=HYPERLINK("https://rossileiloes.com.br/lote/detalhe/59753", "335")</f>
      </c>
      <c r="B50" s="4" t="s">
        <f>=HYPERLINK("https://rossileiloes.com.br/lote/detalhe/59753", " 30 mesas plásticas novas ( cor branca)")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750,00</t>
        </is>
      </c>
      <c r="F50" s="4" t="inlineStr">
        <is>
          <t>50.00</t>
        </is>
      </c>
    </row>
    <row collapsed="false" customFormat="false" customHeight="false" hidden="false" ht="12.1" outlineLevel="0" r="51">
      <c r="A51" s="5" t="s">
        <f>=HYPERLINK("https://rossileiloes.com.br/lote/detalhe/59750", "336")</f>
      </c>
      <c r="B51" s="4" t="s">
        <f>=HYPERLINK("https://rossileiloes.com.br/lote/detalhe/59750", " 30 mesas plásticas novas ( cor preta)")</f>
      </c>
      <c r="C51" s="4" t="inlineStr">
        <is>
          <t>Não vendido</t>
        </is>
      </c>
      <c r="D51" s="4" t="inlineStr">
        <is>
          <t>1</t>
        </is>
      </c>
      <c r="E51" s="5" t="inlineStr">
        <is>
          <t>750,00</t>
        </is>
      </c>
      <c r="F51" s="4" t="inlineStr">
        <is>
          <t>50.00</t>
        </is>
      </c>
    </row>
    <row collapsed="false" customFormat="false" customHeight="false" hidden="false" ht="12.1" outlineLevel="0" r="52">
      <c r="A52" s="5" t="s">
        <f>=HYPERLINK("https://rossileiloes.com.br/lote/detalhe/59755", "337")</f>
      </c>
      <c r="B52" s="4" t="s">
        <f>=HYPERLINK("https://rossileiloes.com.br/lote/detalhe/59755", " 30 mesas plásticas novas ( cor preta)")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750,00</t>
        </is>
      </c>
      <c r="F52" s="4" t="inlineStr">
        <is>
          <t>50.00</t>
        </is>
      </c>
    </row>
    <row collapsed="false" customFormat="false" customHeight="false" hidden="false" ht="12.1" outlineLevel="0" r="53">
      <c r="A53" s="5" t="s">
        <f>=HYPERLINK("https://rossileiloes.com.br/lote/detalhe/59756", "338")</f>
      </c>
      <c r="B53" s="4" t="s">
        <f>=HYPERLINK("https://rossileiloes.com.br/lote/detalhe/59756", " 30 mesas plásticas novas ( cor preta)")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750,00</t>
        </is>
      </c>
      <c r="F53" s="4" t="inlineStr">
        <is>
          <t>50.00</t>
        </is>
      </c>
    </row>
    <row collapsed="false" customFormat="false" customHeight="false" hidden="false" ht="12.1" outlineLevel="0" r="54">
      <c r="A54" s="5" t="s">
        <f>=HYPERLINK("https://rossileiloes.com.br/lote/detalhe/59757", "339")</f>
      </c>
      <c r="B54" s="4" t="s">
        <f>=HYPERLINK("https://rossileiloes.com.br/lote/detalhe/59757", "Aprox. 370 livros diversos")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900,00</t>
        </is>
      </c>
      <c r="F54" s="4" t="inlineStr">
        <is>
          <t>50.00</t>
        </is>
      </c>
    </row>
    <row collapsed="false" customFormat="false" customHeight="false" hidden="false" ht="12.1" outlineLevel="0" r="55">
      <c r="A55" s="5" t="s">
        <f>=HYPERLINK("https://rossileiloes.com.br/lote/detalhe/59758", "340")</f>
      </c>
      <c r="B55" s="4" t="s">
        <f>=HYPERLINK("https://rossileiloes.com.br/lote/detalhe/59758", "Lote com aprox. 25 mochilas ,16 cases, 3 bolsas, 5 estojos, e diversos itens para festas 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600,00</t>
        </is>
      </c>
      <c r="F55" s="4" t="inlineStr">
        <is>
          <t>50.00</t>
        </is>
      </c>
    </row>
    <row collapsed="false" customFormat="false" customHeight="false" hidden="false" ht="12.1" outlineLevel="0" r="56">
      <c r="A56" s="5" t="s">
        <f>=HYPERLINK("https://rossileiloes.com.br/lote/detalhe/59655", "400")</f>
      </c>
      <c r="B56" s="4" t="s">
        <f>=HYPERLINK("https://rossileiloes.com.br/lote/detalhe/59655", " Lote de Moldes para veleiro de 30 pés e mais peças (ferragens, bancos e moldes extras)")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25.000,00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=HYPERLINK("https://rossileiloes.com.br/lote/detalhe/60337", "401")</f>
      </c>
      <c r="B57" s="4" t="s">
        <f>=HYPERLINK("https://rossileiloes.com.br/lote/detalhe/60337", " 6 unidades de macaco hidráulico")</f>
      </c>
      <c r="C57" s="4" t="inlineStr">
        <is>
          <t>Vendido</t>
        </is>
      </c>
      <c r="D57" s="4" t="inlineStr">
        <is>
          <t>3</t>
        </is>
      </c>
      <c r="E57" s="5" t="inlineStr">
        <is>
          <t>320,00</t>
        </is>
      </c>
      <c r="F57" s="4" t="inlineStr">
        <is>
          <t>50.00</t>
        </is>
      </c>
    </row>
    <row collapsed="false" customFormat="false" customHeight="false" hidden="false" ht="12.1" outlineLevel="0" r="58">
      <c r="A58" s="5" t="s">
        <f>=HYPERLINK("https://rossileiloes.com.br/lote/detalhe/59651", "402")</f>
      </c>
      <c r="B58" s="4" t="s">
        <f>=HYPERLINK("https://rossileiloes.com.br/lote/detalhe/59651", " 05 GARFOS PARA CHURRASCO SEM USO. MODELO CABEÇA DE BOI")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200,00</t>
        </is>
      </c>
      <c r="F58" s="4" t="inlineStr">
        <is>
          <t>50.00</t>
        </is>
      </c>
    </row>
    <row collapsed="false" customFormat="false" customHeight="false" hidden="false" ht="12.1" outlineLevel="0" r="59">
      <c r="A59" s="5" t="s">
        <f>=HYPERLINK("https://rossileiloes.com.br/lote/detalhe/60338", "403")</f>
      </c>
      <c r="B59" s="4" t="s">
        <f>=HYPERLINK("https://rossileiloes.com.br/lote/detalhe/60338", " 6 unidades de macaco hidráulico")</f>
      </c>
      <c r="C59" s="4" t="inlineStr">
        <is>
          <t>Vendido</t>
        </is>
      </c>
      <c r="D59" s="4" t="inlineStr">
        <is>
          <t>2</t>
        </is>
      </c>
      <c r="E59" s="5" t="inlineStr">
        <is>
          <t>270,00</t>
        </is>
      </c>
      <c r="F59" s="4" t="inlineStr">
        <is>
          <t>50.00</t>
        </is>
      </c>
    </row>
    <row collapsed="false" customFormat="false" customHeight="false" hidden="false" ht="12.1" outlineLevel="0" r="60">
      <c r="A60" s="5" t="s">
        <f>=HYPERLINK("https://rossileiloes.com.br/lote/detalhe/59654", "404")</f>
      </c>
      <c r="B60" s="4" t="s">
        <f>=HYPERLINK("https://rossileiloes.com.br/lote/detalhe/59654", " 05 GARFOS PARA CHURRASCO SEM USO. MODELO CABEÇA DE BOI")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200,00</t>
        </is>
      </c>
      <c r="F60" s="4" t="inlineStr">
        <is>
          <t>50.00</t>
        </is>
      </c>
    </row>
    <row collapsed="false" customFormat="false" customHeight="false" hidden="false" ht="12.1" outlineLevel="0" r="61">
      <c r="A61" s="5" t="s">
        <f>=HYPERLINK("https://rossileiloes.com.br/lote/detalhe/59648", "405")</f>
      </c>
      <c r="B61" s="4" t="s">
        <f>=HYPERLINK("https://rossileiloes.com.br/lote/detalhe/59648", " 05 GARFOS PARA CHURRASCO SEM USO. MODELO CABEÇA DE BOI")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200,00</t>
        </is>
      </c>
      <c r="F61" s="4" t="inlineStr">
        <is>
          <t>50.00</t>
        </is>
      </c>
    </row>
    <row collapsed="false" customFormat="false" customHeight="false" hidden="false" ht="12.1" outlineLevel="0" r="62">
      <c r="A62" s="5" t="s">
        <f>=HYPERLINK("https://rossileiloes.com.br/lote/detalhe/59649", "406")</f>
      </c>
      <c r="B62" s="4" t="s">
        <f>=HYPERLINK("https://rossileiloes.com.br/lote/detalhe/59649", " 05 GARFOS PARA CHURRASCO SEM USO. MODELO CABEÇA DE BOI")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200,00</t>
        </is>
      </c>
      <c r="F62" s="4" t="inlineStr">
        <is>
          <t>50.00</t>
        </is>
      </c>
    </row>
    <row collapsed="false" customFormat="false" customHeight="false" hidden="false" ht="12.1" outlineLevel="0" r="63">
      <c r="A63" s="5" t="s">
        <f>=HYPERLINK("https://rossileiloes.com.br/lote/detalhe/59650", "407")</f>
      </c>
      <c r="B63" s="4" t="s">
        <f>=HYPERLINK("https://rossileiloes.com.br/lote/detalhe/59650", " 05 GARFOS PARA CHURRASCO SEM USO. MODELO CABEÇA DE BOI")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200,00</t>
        </is>
      </c>
      <c r="F63" s="4" t="inlineStr">
        <is>
          <t>50.00</t>
        </is>
      </c>
    </row>
    <row collapsed="false" customFormat="false" customHeight="false" hidden="false" ht="12.1" outlineLevel="0" r="64">
      <c r="A64" s="5" t="s">
        <f>=HYPERLINK("https://rossileiloes.com.br/lote/detalhe/59653", "408")</f>
      </c>
      <c r="B64" s="4" t="s">
        <f>=HYPERLINK("https://rossileiloes.com.br/lote/detalhe/59653", " 05 GARFOS PARA CHURRASCO SEM USO. MODELO CABEÇA DE BOI")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200,00</t>
        </is>
      </c>
      <c r="F64" s="4" t="inlineStr">
        <is>
          <t>50.00</t>
        </is>
      </c>
    </row>
    <row collapsed="false" customFormat="false" customHeight="false" hidden="false" ht="12.1" outlineLevel="0" r="65">
      <c r="A65" s="5" t="s">
        <f>=HYPERLINK("https://rossileiloes.com.br/lote/detalhe/59652", "409")</f>
      </c>
      <c r="B65" s="4" t="s">
        <f>=HYPERLINK("https://rossileiloes.com.br/lote/detalhe/59652", " 05 GARFOS PARA CHURRASCO SEM USO. MODELO CABEÇA DE BOI")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200,00</t>
        </is>
      </c>
      <c r="F65" s="4" t="inlineStr">
        <is>
          <t>50.00</t>
        </is>
      </c>
    </row>
    <row collapsed="false" customFormat="false" customHeight="false" hidden="false" ht="12.1" outlineLevel="0" r="66">
      <c r="A66" s="5" t="s">
        <f>=HYPERLINK("https://rossileiloes.com.br/lote/detalhe/59647", "410")</f>
      </c>
      <c r="B66" s="4" t="s">
        <f>=HYPERLINK("https://rossileiloes.com.br/lote/detalhe/59647", " 05 GARFOS PARA CHURRASCO SEM USO. MODELO CABEÇA DE BOI")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200,00</t>
        </is>
      </c>
      <c r="F66" s="4" t="inlineStr">
        <is>
          <t>50.00</t>
        </is>
      </c>
    </row>
    <row collapsed="false" customFormat="false" customHeight="false" hidden="false" ht="12.1" outlineLevel="0" r="67">
      <c r="A67" s="5" t="s">
        <f>=HYPERLINK("https://rossileiloes.com.br/lote/detalhe/60336", "411")</f>
      </c>
      <c r="B67" s="4" t="s">
        <f>=HYPERLINK("https://rossileiloes.com.br/lote/detalhe/60336", " 6 unidades de macaco hidráulico")</f>
      </c>
      <c r="C67" s="4" t="inlineStr">
        <is>
          <t>Vendido</t>
        </is>
      </c>
      <c r="D67" s="4" t="inlineStr">
        <is>
          <t>4</t>
        </is>
      </c>
      <c r="E67" s="5" t="inlineStr">
        <is>
          <t>370,00</t>
        </is>
      </c>
      <c r="F67" s="4" t="inlineStr">
        <is>
          <t>50.00</t>
        </is>
      </c>
    </row>
    <row collapsed="false" customFormat="false" customHeight="false" hidden="false" ht="12.1" outlineLevel="0" r="68">
      <c r="A68" s="5" t="s">
        <f>=HYPERLINK("https://rossileiloes.com.br/lote/detalhe/60334", "412")</f>
      </c>
      <c r="B68" s="4" t="s">
        <f>=HYPERLINK("https://rossileiloes.com.br/lote/detalhe/60334", " Aprox.30 rádios cd /portátil 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400,00</t>
        </is>
      </c>
      <c r="F68" s="4" t="inlineStr">
        <is>
          <t>50.00</t>
        </is>
      </c>
    </row>
    <row collapsed="false" customFormat="false" customHeight="false" hidden="false" ht="12.1" outlineLevel="0" r="69">
      <c r="A69" s="5" t="s">
        <f>=HYPERLINK("https://rossileiloes.com.br/lote/detalhe/60335", "413")</f>
      </c>
      <c r="B69" s="4" t="s">
        <f>=HYPERLINK("https://rossileiloes.com.br/lote/detalhe/60335", " 02 un. de babá eletrônica Wi-Fi Philips e  04 suportes de lâmpada Wi-Fi ")</f>
      </c>
      <c r="C69" s="4" t="inlineStr">
        <is>
          <t>Vendido</t>
        </is>
      </c>
      <c r="D69" s="4" t="inlineStr">
        <is>
          <t>1</t>
        </is>
      </c>
      <c r="E69" s="5" t="inlineStr">
        <is>
          <t>400,00</t>
        </is>
      </c>
      <c r="F69" s="4" t="inlineStr">
        <is>
          <t>50.00</t>
        </is>
      </c>
    </row>
    <row collapsed="false" customFormat="false" customHeight="false" hidden="false" ht="12.1" outlineLevel="0" r="70">
      <c r="A70" s="5" t="s">
        <f>=HYPERLINK("https://rossileiloes.com.br/lote/detalhe/60351", "414")</f>
      </c>
      <c r="B70" s="4" t="s">
        <f>=HYPERLINK("https://rossileiloes.com.br/lote/detalhe/60351", " Aprox. 08 un. de Auto rádios e 02 Auto rádios com dvd")</f>
      </c>
      <c r="C70" s="4" t="inlineStr">
        <is>
          <t>Vendido</t>
        </is>
      </c>
      <c r="D70" s="4" t="inlineStr">
        <is>
          <t>3</t>
        </is>
      </c>
      <c r="E70" s="5" t="inlineStr">
        <is>
          <t>800,00</t>
        </is>
      </c>
      <c r="F70" s="4" t="inlineStr">
        <is>
          <t>50.00</t>
        </is>
      </c>
    </row>
    <row collapsed="false" customFormat="false" customHeight="false" hidden="false" ht="12.1" outlineLevel="0" r="71">
      <c r="A71" s="5" t="s">
        <f>=HYPERLINK("https://rossileiloes.com.br/lote/detalhe/60339", "415")</f>
      </c>
      <c r="B71" s="4" t="s">
        <f>=HYPERLINK("https://rossileiloes.com.br/lote/detalhe/60339", " Ar condicionado Split. 18.000 BTU's")</f>
      </c>
      <c r="C71" s="4" t="inlineStr">
        <is>
          <t>Vendido</t>
        </is>
      </c>
      <c r="D71" s="4" t="inlineStr">
        <is>
          <t>1</t>
        </is>
      </c>
      <c r="E71" s="5" t="inlineStr">
        <is>
          <t>700,00</t>
        </is>
      </c>
      <c r="F71" s="4" t="inlineStr">
        <is>
          <t>100.00</t>
        </is>
      </c>
    </row>
    <row collapsed="false" customFormat="false" customHeight="false" hidden="false" ht="12.1" outlineLevel="0" r="72">
      <c r="A72" s="5" t="s">
        <f>=HYPERLINK("https://rossileiloes.com.br/lote/detalhe/60345", "416")</f>
      </c>
      <c r="B72" s="4" t="s">
        <f>=HYPERLINK("https://rossileiloes.com.br/lote/detalhe/60345", " Aprox. 10 portas sanfonadas. PVC")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250,00</t>
        </is>
      </c>
      <c r="F72" s="4" t="inlineStr">
        <is>
          <t>100.00</t>
        </is>
      </c>
    </row>
    <row collapsed="false" customFormat="false" customHeight="false" hidden="false" ht="12.1" outlineLevel="0" r="73">
      <c r="A73" s="5" t="s">
        <f>=HYPERLINK("https://rossileiloes.com.br/lote/detalhe/60346", "417")</f>
      </c>
      <c r="B73" s="4" t="s">
        <f>=HYPERLINK("https://rossileiloes.com.br/lote/detalhe/60346", " Porta de câmara fria. 1.50m de largura em inox")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750,00</t>
        </is>
      </c>
      <c r="F73" s="4" t="inlineStr">
        <is>
          <t>100.00</t>
        </is>
      </c>
    </row>
    <row collapsed="false" customFormat="false" customHeight="false" hidden="false" ht="12.1" outlineLevel="0" r="74">
      <c r="A74" s="5" t="s">
        <f>=HYPERLINK("https://rossileiloes.com.br/lote/detalhe/60347", "418")</f>
      </c>
      <c r="B74" s="4" t="s">
        <f>=HYPERLINK("https://rossileiloes.com.br/lote/detalhe/60347", " Porta câmara. Medidas 0,95 X 1,18m. Com 3 aberturas. Em inox")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300,00</t>
        </is>
      </c>
      <c r="F74" s="4" t="inlineStr">
        <is>
          <t>50.00</t>
        </is>
      </c>
    </row>
    <row collapsed="false" customFormat="false" customHeight="false" hidden="false" ht="12.1" outlineLevel="0" r="75">
      <c r="A75" s="5" t="s">
        <f>=HYPERLINK("https://rossileiloes.com.br/lote/detalhe/60341", "419")</f>
      </c>
      <c r="B75" s="4" t="s">
        <f>=HYPERLINK("https://rossileiloes.com.br/lote/detalhe/60341", " Churrasqueira Arke elétrica (rotativa) a gás")</f>
      </c>
      <c r="C75" s="4" t="inlineStr">
        <is>
          <t>Vendido</t>
        </is>
      </c>
      <c r="D75" s="4" t="inlineStr">
        <is>
          <t>1</t>
        </is>
      </c>
      <c r="E75" s="5" t="inlineStr">
        <is>
          <t>300,00</t>
        </is>
      </c>
      <c r="F75" s="4" t="inlineStr">
        <is>
          <t>50.00</t>
        </is>
      </c>
    </row>
    <row collapsed="false" customFormat="false" customHeight="false" hidden="false" ht="12.1" outlineLevel="0" r="76">
      <c r="A76" s="5" t="s">
        <f>=HYPERLINK("https://rossileiloes.com.br/lote/detalhe/60350", "420")</f>
      </c>
      <c r="B76" s="4" t="s">
        <f>=HYPERLINK("https://rossileiloes.com.br/lote/detalhe/60350", " Churrasqueira Arke elétrica (rotativa) a gás")</f>
      </c>
      <c r="C76" s="4" t="inlineStr">
        <is>
          <t>Vendido</t>
        </is>
      </c>
      <c r="D76" s="4" t="inlineStr">
        <is>
          <t>1</t>
        </is>
      </c>
      <c r="E76" s="5" t="inlineStr">
        <is>
          <t>300,00</t>
        </is>
      </c>
      <c r="F76" s="4" t="inlineStr">
        <is>
          <t>50.00</t>
        </is>
      </c>
    </row>
    <row collapsed="false" customFormat="false" customHeight="false" hidden="false" ht="12.1" outlineLevel="0" r="77">
      <c r="A77" s="5" t="s">
        <f>=HYPERLINK("https://rossileiloes.com.br/lote/detalhe/60340", "421")</f>
      </c>
      <c r="B77" s="4" t="s">
        <f>=HYPERLINK("https://rossileiloes.com.br/lote/detalhe/60340", " Aprox. 30 volumes de pacotes de móveis sortidos")</f>
      </c>
      <c r="C77" s="4" t="inlineStr">
        <is>
          <t>Vendido</t>
        </is>
      </c>
      <c r="D77" s="4" t="inlineStr">
        <is>
          <t>1</t>
        </is>
      </c>
      <c r="E77" s="5" t="inlineStr">
        <is>
          <t>500,00</t>
        </is>
      </c>
      <c r="F77" s="4" t="inlineStr">
        <is>
          <t>100.00</t>
        </is>
      </c>
    </row>
    <row collapsed="false" customFormat="false" customHeight="false" hidden="false" ht="12.1" outlineLevel="0" r="78">
      <c r="A78" s="5" t="s">
        <f>=HYPERLINK("https://rossileiloes.com.br/lote/detalhe/60342", "422")</f>
      </c>
      <c r="B78" s="4" t="s">
        <f>=HYPERLINK("https://rossileiloes.com.br/lote/detalhe/60342", " 05 portas internas e 02 janelas em madeira")</f>
      </c>
      <c r="C78" s="4" t="inlineStr">
        <is>
          <t>Vendido</t>
        </is>
      </c>
      <c r="D78" s="4" t="inlineStr">
        <is>
          <t>1</t>
        </is>
      </c>
      <c r="E78" s="5" t="inlineStr">
        <is>
          <t>480,00</t>
        </is>
      </c>
      <c r="F78" s="4" t="inlineStr">
        <is>
          <t>50.00</t>
        </is>
      </c>
    </row>
    <row collapsed="false" customFormat="false" customHeight="false" hidden="false" ht="12.1" outlineLevel="0" r="79">
      <c r="A79" s="5" t="s">
        <f>=HYPERLINK("https://rossileiloes.com.br/lote/detalhe/60343", "423")</f>
      </c>
      <c r="B79" s="4" t="s">
        <f>=HYPERLINK("https://rossileiloes.com.br/lote/detalhe/60343", " 05 portas internas e 02 janelas em madeira")</f>
      </c>
      <c r="C79" s="4" t="inlineStr">
        <is>
          <t>Vendido</t>
        </is>
      </c>
      <c r="D79" s="4" t="inlineStr">
        <is>
          <t>1</t>
        </is>
      </c>
      <c r="E79" s="5" t="inlineStr">
        <is>
          <t>480,00</t>
        </is>
      </c>
      <c r="F79" s="4" t="inlineStr">
        <is>
          <t>50.00</t>
        </is>
      </c>
    </row>
    <row collapsed="false" customFormat="false" customHeight="false" hidden="false" ht="12.1" outlineLevel="0" r="80">
      <c r="A80" s="5" t="s">
        <f>=HYPERLINK("https://rossileiloes.com.br/lote/detalhe/60344", "424")</f>
      </c>
      <c r="B80" s="4" t="s">
        <f>=HYPERLINK("https://rossileiloes.com.br/lote/detalhe/60344", " Sucata de peças e partes de aquecedores de ambiente 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250,00</t>
        </is>
      </c>
      <c r="F80" s="4" t="inlineStr">
        <is>
          <t>100.00</t>
        </is>
      </c>
    </row>
    <row collapsed="false" customFormat="false" customHeight="false" hidden="false" ht="12.1" outlineLevel="0" r="81">
      <c r="A81" s="5" t="s">
        <f>=HYPERLINK("https://rossileiloes.com.br/lote/detalhe/60348", "425")</f>
      </c>
      <c r="B81" s="4" t="s">
        <f>=HYPERLINK("https://rossileiloes.com.br/lote/detalhe/60348", " Aprox. 20 nichos decorativos. Medidas diversas")</f>
      </c>
      <c r="C81" s="4" t="inlineStr">
        <is>
          <t>Vendido</t>
        </is>
      </c>
      <c r="D81" s="4" t="inlineStr">
        <is>
          <t>1</t>
        </is>
      </c>
      <c r="E81" s="5" t="inlineStr">
        <is>
          <t>200,00</t>
        </is>
      </c>
      <c r="F81" s="4" t="inlineStr">
        <is>
          <t>50.00</t>
        </is>
      </c>
    </row>
    <row collapsed="false" customFormat="false" customHeight="false" hidden="false" ht="12.1" outlineLevel="0" r="82">
      <c r="A82" s="5" t="s">
        <f>=HYPERLINK("https://rossileiloes.com.br/lote/detalhe/60349", "426")</f>
      </c>
      <c r="B82" s="4" t="s">
        <f>=HYPERLINK("https://rossileiloes.com.br/lote/detalhe/60349", " Baú para câmara fria. Parede de 15 cm com unidade de Refrigeração 5 hp trifásico.")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7.500,00</t>
        </is>
      </c>
      <c r="F82" s="4" t="inlineStr">
        <is>
          <t>250.00</t>
        </is>
      </c>
    </row>
    <row collapsed="false" customFormat="false" customHeight="false" hidden="false" ht="12.1" outlineLevel="0" r="83">
      <c r="A83" s="5" t="s">
        <f>=HYPERLINK("https://rossileiloes.com.br/lote/detalhe/59737", "431")</f>
      </c>
      <c r="B83" s="4" t="s">
        <f>=HYPERLINK("https://rossileiloes.com.br/lote/detalhe/59737", " 01 CONJUNTO PARA CHURRASCO: 14 PEÇAS E SUPORTE")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180,00</t>
        </is>
      </c>
      <c r="F83" s="4" t="inlineStr">
        <is>
          <t>50.00</t>
        </is>
      </c>
    </row>
    <row collapsed="false" customFormat="false" customHeight="false" hidden="false" ht="12.1" outlineLevel="0" r="84">
      <c r="A84" s="5" t="s">
        <f>=HYPERLINK("https://rossileiloes.com.br/lote/detalhe/59736", "435")</f>
      </c>
      <c r="B84" s="4" t="s">
        <f>=HYPERLINK("https://rossileiloes.com.br/lote/detalhe/59736", " 01 CONJUNTO PARA CHURRASCO: 14 PEÇAS E SUPORTE")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180,00</t>
        </is>
      </c>
      <c r="F84" s="4" t="inlineStr">
        <is>
          <t>50.00</t>
        </is>
      </c>
    </row>
    <row collapsed="false" customFormat="false" customHeight="false" hidden="false" ht="12.1" outlineLevel="0" r="85">
      <c r="A85" s="5" t="s">
        <f>=HYPERLINK("https://rossileiloes.com.br/lote/detalhe/59733", "436")</f>
      </c>
      <c r="B85" s="4" t="s">
        <f>=HYPERLINK("https://rossileiloes.com.br/lote/detalhe/59733", " 01 CONJUNTO PARA CHURRASCO: 14 PEÇAS E SUPORTE")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180,00</t>
        </is>
      </c>
      <c r="F85" s="4" t="inlineStr">
        <is>
          <t>50.00</t>
        </is>
      </c>
    </row>
    <row collapsed="false" customFormat="false" customHeight="false" hidden="false" ht="12.1" outlineLevel="0" r="86">
      <c r="A86" s="5" t="s">
        <f>=HYPERLINK("https://rossileiloes.com.br/lote/detalhe/59738", "437")</f>
      </c>
      <c r="B86" s="4" t="s">
        <f>=HYPERLINK("https://rossileiloes.com.br/lote/detalhe/59738", " 01 CONJUNTO PARA CHURRASCO: 14 PEÇAS E SUPORTE")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180,00</t>
        </is>
      </c>
      <c r="F86" s="4" t="inlineStr">
        <is>
          <t>50.00</t>
        </is>
      </c>
    </row>
    <row collapsed="false" customFormat="false" customHeight="false" hidden="false" ht="12.1" outlineLevel="0" r="87">
      <c r="A87" s="5" t="s">
        <f>=HYPERLINK("https://rossileiloes.com.br/lote/detalhe/59732", "438")</f>
      </c>
      <c r="B87" s="4" t="s">
        <f>=HYPERLINK("https://rossileiloes.com.br/lote/detalhe/59732", " 01 CONJUNTO PARA CHURRASCO: 14 PEÇAS E SUPORTE")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180,00</t>
        </is>
      </c>
      <c r="F87" s="4" t="inlineStr">
        <is>
          <t>50.00</t>
        </is>
      </c>
    </row>
    <row collapsed="false" customFormat="false" customHeight="false" hidden="false" ht="12.1" outlineLevel="0" r="88">
      <c r="A88" s="5" t="s">
        <f>=HYPERLINK("https://rossileiloes.com.br/lote/detalhe/59740", "439")</f>
      </c>
      <c r="B88" s="4" t="s">
        <f>=HYPERLINK("https://rossileiloes.com.br/lote/detalhe/59740", " 01 CONJUNTO PARA CHURRASCO: 14 PEÇAS E SUPORTE")</f>
      </c>
      <c r="C88" s="4" t="inlineStr">
        <is>
          <t>Vendido</t>
        </is>
      </c>
      <c r="D88" s="4" t="inlineStr">
        <is>
          <t>1</t>
        </is>
      </c>
      <c r="E88" s="5" t="inlineStr">
        <is>
          <t>180,00</t>
        </is>
      </c>
      <c r="F88" s="4" t="inlineStr">
        <is>
          <t>50.00</t>
        </is>
      </c>
    </row>
    <row collapsed="false" customFormat="false" customHeight="false" hidden="false" ht="12.1" outlineLevel="0" r="89">
      <c r="A89" s="5" t="s">
        <f>=HYPERLINK("https://rossileiloes.com.br/lote/detalhe/59734", "440")</f>
      </c>
      <c r="B89" s="4" t="s">
        <f>=HYPERLINK("https://rossileiloes.com.br/lote/detalhe/59734", " 01 CONJUNTO PARA CHURRASCO: 14 PEÇAS E SUPORTE")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180,00</t>
        </is>
      </c>
      <c r="F89" s="4" t="inlineStr">
        <is>
          <t>50.00</t>
        </is>
      </c>
    </row>
    <row collapsed="false" customFormat="false" customHeight="false" hidden="false" ht="12.1" outlineLevel="0" r="90">
      <c r="A90" s="5" t="s">
        <f>=HYPERLINK("https://rossileiloes.com.br/lote/detalhe/59739", "441")</f>
      </c>
      <c r="B90" s="4" t="s">
        <f>=HYPERLINK("https://rossileiloes.com.br/lote/detalhe/59739", " 50 pares de calçados femininos sortidos")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400,00</t>
        </is>
      </c>
      <c r="F90" s="4" t="inlineStr">
        <is>
          <t>50.00</t>
        </is>
      </c>
    </row>
    <row collapsed="false" customFormat="false" customHeight="false" hidden="false" ht="12.1" outlineLevel="0" r="91">
      <c r="A91" s="5" t="s">
        <f>=HYPERLINK("https://rossileiloes.com.br/lote/detalhe/59735", "442")</f>
      </c>
      <c r="B91" s="4" t="s">
        <f>=HYPERLINK("https://rossileiloes.com.br/lote/detalhe/59735", " Refrigerador Kelvinator. Ano 1940. Relíquia. Original 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900,00</t>
        </is>
      </c>
      <c r="F91" s="4" t="inlineStr">
        <is>
          <t>100.00</t>
        </is>
      </c>
    </row>
    <row collapsed="false" customFormat="false" customHeight="false" hidden="false" ht="12.1" outlineLevel="0" r="92">
      <c r="A92" s="5" t="s">
        <f>=HYPERLINK("https://rossileiloes.com.br/lote/detalhe/59741", "443")</f>
      </c>
      <c r="B92" s="4" t="s">
        <f>=HYPERLINK("https://rossileiloes.com.br/lote/detalhe/59741", " Refrigerador Frigidaire. Ano 1954. Relíquia. Original 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900,00</t>
        </is>
      </c>
      <c r="F92" s="4" t="inlineStr">
        <is>
          <t>100.00</t>
        </is>
      </c>
    </row>
    <row collapsed="false" customFormat="false" customHeight="false" hidden="false" ht="12.1" outlineLevel="0" r="93">
      <c r="A93" s="5" t="s">
        <f>=HYPERLINK("https://rossileiloes.com.br/lote/detalhe/59681", "447")</f>
      </c>
      <c r="B93" s="4" t="s">
        <f>=HYPERLINK("https://rossileiloes.com.br/lote/detalhe/59681", "03 CONJUNTOS PARA CHURRASCO: MODELO CABEÇA DE BOI. 6 PETISCOS")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200,00</t>
        </is>
      </c>
      <c r="F93" s="4" t="inlineStr">
        <is>
          <t>50.00</t>
        </is>
      </c>
    </row>
    <row collapsed="false" customFormat="false" customHeight="false" hidden="false" ht="12.1" outlineLevel="0" r="94">
      <c r="A94" s="5" t="s">
        <f>=HYPERLINK("https://rossileiloes.com.br/lote/detalhe/59678", "448")</f>
      </c>
      <c r="B94" s="4" t="s">
        <f>=HYPERLINK("https://rossileiloes.com.br/lote/detalhe/59678", "03 CONJUNTOS PARA CHURRASCO: MODELO CABEÇA DE BOI. 6 PETISCOS")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200,00</t>
        </is>
      </c>
      <c r="F94" s="4" t="inlineStr">
        <is>
          <t>50.00</t>
        </is>
      </c>
    </row>
    <row collapsed="false" customFormat="false" customHeight="false" hidden="false" ht="12.1" outlineLevel="0" r="95">
      <c r="A95" s="5" t="s">
        <f>=HYPERLINK("https://rossileiloes.com.br/lote/detalhe/59680", "449")</f>
      </c>
      <c r="B95" s="4" t="s">
        <f>=HYPERLINK("https://rossileiloes.com.br/lote/detalhe/59680", " 02 GARRAS PARA CHURRASCO. MODELO GARRA DE URSO (COM 6 DENTES)")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60,00</t>
        </is>
      </c>
      <c r="F95" s="4" t="inlineStr">
        <is>
          <t>50.00</t>
        </is>
      </c>
    </row>
    <row collapsed="false" customFormat="false" customHeight="false" hidden="false" ht="12.1" outlineLevel="0" r="96">
      <c r="A96" s="5" t="s">
        <f>=HYPERLINK("https://rossileiloes.com.br/lote/detalhe/59679", "450")</f>
      </c>
      <c r="B96" s="4" t="s">
        <f>=HYPERLINK("https://rossileiloes.com.br/lote/detalhe/59679", " 02 GARRAS PARA CHURRASCO. MODELO GARRA DE URSO (COM 6 DENTES)")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60,00</t>
        </is>
      </c>
      <c r="F96" s="4" t="inlineStr">
        <is>
          <t>50.00</t>
        </is>
      </c>
    </row>
    <row collapsed="false" customFormat="false" customHeight="false" hidden="false" ht="12.1" outlineLevel="0" r="97">
      <c r="A97" s="5" t="s">
        <f>=HYPERLINK("https://rossileiloes.com.br/lote/detalhe/59688", "452")</f>
      </c>
      <c r="B97" s="4" t="s">
        <f>=HYPERLINK("https://rossileiloes.com.br/lote/detalhe/59688", " 1 Aquecedor de água  a gás  (Junker ) Bosch 13 litros")</f>
      </c>
      <c r="C97" s="4" t="inlineStr">
        <is>
          <t>Vendido</t>
        </is>
      </c>
      <c r="D97" s="4" t="inlineStr">
        <is>
          <t>1</t>
        </is>
      </c>
      <c r="E97" s="5" t="inlineStr">
        <is>
          <t>400,00</t>
        </is>
      </c>
      <c r="F97" s="4" t="inlineStr">
        <is>
          <t>50.00</t>
        </is>
      </c>
    </row>
    <row collapsed="false" customFormat="false" customHeight="false" hidden="false" ht="12.1" outlineLevel="0" r="98">
      <c r="A98" s="5" t="s">
        <f>=HYPERLINK("https://rossileiloes.com.br/lote/detalhe/59691", "453")</f>
      </c>
      <c r="B98" s="4" t="s">
        <f>=HYPERLINK("https://rossileiloes.com.br/lote/detalhe/59691", " 1 Aquecedor de água  a gás  (Junker ) Bosch 13 litros")</f>
      </c>
      <c r="C98" s="4" t="inlineStr">
        <is>
          <t>Vendido</t>
        </is>
      </c>
      <c r="D98" s="4" t="inlineStr">
        <is>
          <t>1</t>
        </is>
      </c>
      <c r="E98" s="5" t="inlineStr">
        <is>
          <t>400,00</t>
        </is>
      </c>
      <c r="F98" s="4" t="inlineStr">
        <is>
          <t>50.00</t>
        </is>
      </c>
    </row>
    <row collapsed="false" customFormat="false" customHeight="false" hidden="false" ht="12.1" outlineLevel="0" r="99">
      <c r="A99" s="5" t="s">
        <f>=HYPERLINK("https://rossileiloes.com.br/lote/detalhe/59683", "454")</f>
      </c>
      <c r="B99" s="4" t="s">
        <f>=HYPERLINK("https://rossileiloes.com.br/lote/detalhe/59683", " 1 Aquecedor de água  a gás  (Junker ) Bosch 13 litros")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400,00</t>
        </is>
      </c>
      <c r="F99" s="4" t="inlineStr">
        <is>
          <t>50.00</t>
        </is>
      </c>
    </row>
    <row collapsed="false" customFormat="false" customHeight="false" hidden="false" ht="12.1" outlineLevel="0" r="100">
      <c r="A100" s="5" t="s">
        <f>=HYPERLINK("https://rossileiloes.com.br/lote/detalhe/59686", "456")</f>
      </c>
      <c r="B100" s="4" t="s">
        <f>=HYPERLINK("https://rossileiloes.com.br/lote/detalhe/59686", " 1 Aquecedor de água a gás marca Bosch 21.5 litros")</f>
      </c>
      <c r="C100" s="4" t="inlineStr">
        <is>
          <t>Vendido</t>
        </is>
      </c>
      <c r="D100" s="4" t="inlineStr">
        <is>
          <t>1</t>
        </is>
      </c>
      <c r="E100" s="5" t="inlineStr">
        <is>
          <t>400,00</t>
        </is>
      </c>
      <c r="F100" s="4" t="inlineStr">
        <is>
          <t>50.00</t>
        </is>
      </c>
    </row>
    <row collapsed="false" customFormat="false" customHeight="false" hidden="false" ht="12.1" outlineLevel="0" r="101">
      <c r="A101" s="5" t="s">
        <f>=HYPERLINK("https://rossileiloes.com.br/lote/detalhe/59689", "457")</f>
      </c>
      <c r="B101" s="4" t="s">
        <f>=HYPERLINK("https://rossileiloes.com.br/lote/detalhe/59689", " 1 Aquecedor de água a gás marca Bosch 21.5 litros")</f>
      </c>
      <c r="C101" s="4" t="inlineStr">
        <is>
          <t>Vendido</t>
        </is>
      </c>
      <c r="D101" s="4" t="inlineStr">
        <is>
          <t>1</t>
        </is>
      </c>
      <c r="E101" s="5" t="inlineStr">
        <is>
          <t>400,00</t>
        </is>
      </c>
      <c r="F101" s="4" t="inlineStr">
        <is>
          <t>50.00</t>
        </is>
      </c>
    </row>
    <row collapsed="false" customFormat="false" customHeight="false" hidden="false" ht="12.1" outlineLevel="0" r="102">
      <c r="A102" s="5" t="s">
        <f>=HYPERLINK("https://rossileiloes.com.br/lote/detalhe/59687", "458")</f>
      </c>
      <c r="B102" s="4" t="s">
        <f>=HYPERLINK("https://rossileiloes.com.br/lote/detalhe/59687", " 1 Aquecedor de água a gás marca Bosch 21.5 litros")</f>
      </c>
      <c r="C102" s="4" t="inlineStr">
        <is>
          <t>Vendido</t>
        </is>
      </c>
      <c r="D102" s="4" t="inlineStr">
        <is>
          <t>1</t>
        </is>
      </c>
      <c r="E102" s="5" t="inlineStr">
        <is>
          <t>400,00</t>
        </is>
      </c>
      <c r="F102" s="4" t="inlineStr">
        <is>
          <t>50.00</t>
        </is>
      </c>
    </row>
    <row collapsed="false" customFormat="false" customHeight="false" hidden="false" ht="12.1" outlineLevel="0" r="103">
      <c r="A103" s="5" t="s">
        <f>=HYPERLINK("https://rossileiloes.com.br/lote/detalhe/59684", "459")</f>
      </c>
      <c r="B103" s="4" t="s">
        <f>=HYPERLINK("https://rossileiloes.com.br/lote/detalhe/59684", " 1 Aquecedor de água a gás(Junker )  Bosch 16 litros")</f>
      </c>
      <c r="C103" s="4" t="inlineStr">
        <is>
          <t>Vendido</t>
        </is>
      </c>
      <c r="D103" s="4" t="inlineStr">
        <is>
          <t>1</t>
        </is>
      </c>
      <c r="E103" s="5" t="inlineStr">
        <is>
          <t>400,00</t>
        </is>
      </c>
      <c r="F103" s="4" t="inlineStr">
        <is>
          <t>50.00</t>
        </is>
      </c>
    </row>
    <row collapsed="false" customFormat="false" customHeight="false" hidden="false" ht="12.1" outlineLevel="0" r="104">
      <c r="A104" s="5" t="s">
        <f>=HYPERLINK("https://rossileiloes.com.br/lote/detalhe/59690", "460")</f>
      </c>
      <c r="B104" s="4" t="s">
        <f>=HYPERLINK("https://rossileiloes.com.br/lote/detalhe/59690", " 1 Aquecedor de água a gás(Junker )  Bosch 16 litros")</f>
      </c>
      <c r="C104" s="4" t="inlineStr">
        <is>
          <t>Vendido</t>
        </is>
      </c>
      <c r="D104" s="4" t="inlineStr">
        <is>
          <t>1</t>
        </is>
      </c>
      <c r="E104" s="5" t="inlineStr">
        <is>
          <t>400,00</t>
        </is>
      </c>
      <c r="F104" s="4" t="inlineStr">
        <is>
          <t>50.00</t>
        </is>
      </c>
    </row>
    <row collapsed="false" customFormat="false" customHeight="false" hidden="false" ht="12.1" outlineLevel="0" r="105">
      <c r="A105" s="5" t="s">
        <f>=HYPERLINK("https://rossileiloes.com.br/lote/detalhe/59692", "461")</f>
      </c>
      <c r="B105" s="4" t="s">
        <f>=HYPERLINK("https://rossileiloes.com.br/lote/detalhe/59692", " 1 Aquecedor de água a gás(Junker )  Bosch 16 litros")</f>
      </c>
      <c r="C105" s="4" t="inlineStr">
        <is>
          <t>Vendido</t>
        </is>
      </c>
      <c r="D105" s="4" t="inlineStr">
        <is>
          <t>1</t>
        </is>
      </c>
      <c r="E105" s="5" t="inlineStr">
        <is>
          <t>400,00</t>
        </is>
      </c>
      <c r="F105" s="4" t="inlineStr">
        <is>
          <t>50.00</t>
        </is>
      </c>
    </row>
    <row collapsed="false" customFormat="false" customHeight="false" hidden="false" ht="12.1" outlineLevel="0" r="106">
      <c r="A106" s="5" t="s">
        <f>=HYPERLINK("https://rossileiloes.com.br/lote/detalhe/59685", "462")</f>
      </c>
      <c r="B106" s="4" t="s">
        <f>=HYPERLINK("https://rossileiloes.com.br/lote/detalhe/59685", " 1 Aquecedor de água a gás(Junker )  Bosch 16 litros")</f>
      </c>
      <c r="C106" s="4" t="inlineStr">
        <is>
          <t>Vendido</t>
        </is>
      </c>
      <c r="D106" s="4" t="inlineStr">
        <is>
          <t>1</t>
        </is>
      </c>
      <c r="E106" s="5" t="inlineStr">
        <is>
          <t>400,00</t>
        </is>
      </c>
      <c r="F106" s="4" t="inlineStr">
        <is>
          <t>50.00</t>
        </is>
      </c>
    </row>
    <row collapsed="false" customFormat="false" customHeight="false" hidden="false" ht="12.1" outlineLevel="0" r="107">
      <c r="A107" s="5" t="s">
        <f>=HYPERLINK("https://rossileiloes.com.br/lote/detalhe/59695", "463")</f>
      </c>
      <c r="B107" s="4" t="s">
        <f>=HYPERLINK("https://rossileiloes.com.br/lote/detalhe/59695", " 02 vending machines. Para reparos")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1.100,00</t>
        </is>
      </c>
      <c r="F107" s="4" t="inlineStr">
        <is>
          <t>100.00</t>
        </is>
      </c>
    </row>
    <row collapsed="false" customFormat="false" customHeight="false" hidden="false" ht="12.1" outlineLevel="0" r="108">
      <c r="A108" s="5" t="s">
        <f>=HYPERLINK("https://rossileiloes.com.br/lote/detalhe/59702", "465")</f>
      </c>
      <c r="B108" s="4" t="s">
        <f>=HYPERLINK("https://rossileiloes.com.br/lote/detalhe/59702", "TURBINA WEG")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2.900,00</t>
        </is>
      </c>
      <c r="F108" s="4" t="inlineStr">
        <is>
          <t>250.00</t>
        </is>
      </c>
    </row>
    <row collapsed="false" customFormat="false" customHeight="false" hidden="false" ht="12.1" outlineLevel="0" r="109">
      <c r="A109" s="5" t="s">
        <f>=HYPERLINK("https://rossileiloes.com.br/lote/detalhe/59710", "471")</f>
      </c>
      <c r="B109" s="4" t="s">
        <f>=HYPERLINK("https://rossileiloes.com.br/lote/detalhe/59710", " 12 TV's. Com defeito.")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1.200,00</t>
        </is>
      </c>
      <c r="F109" s="4" t="inlineStr">
        <is>
          <t>100.00</t>
        </is>
      </c>
    </row>
    <row collapsed="false" customFormat="false" customHeight="false" hidden="false" ht="12.1" outlineLevel="0" r="110">
      <c r="A110" s="5" t="s">
        <f>=HYPERLINK("https://rossileiloes.com.br/lote/detalhe/59707", "472")</f>
      </c>
      <c r="B110" s="4" t="s">
        <f>=HYPERLINK("https://rossileiloes.com.br/lote/detalhe/59707", " Aprox. 20 un.  de sucata de notebooks e peças 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500,00</t>
        </is>
      </c>
      <c r="F110" s="4" t="inlineStr">
        <is>
          <t>200.00</t>
        </is>
      </c>
    </row>
    <row collapsed="false" customFormat="false" customHeight="false" hidden="false" ht="12.1" outlineLevel="0" r="111">
      <c r="A111" s="5" t="s">
        <f>=HYPERLINK("https://rossileiloes.com.br/lote/detalhe/59699", "473")</f>
      </c>
      <c r="B111" s="4" t="s">
        <f>=HYPERLINK("https://rossileiloes.com.br/lote/detalhe/59699", " Aprox. 20 unidades de:  rádios de carro, de mão, frentes de rádio, auto falantes e caixas de som, não testados")</f>
      </c>
      <c r="C111" s="4" t="inlineStr">
        <is>
          <t>Vendido</t>
        </is>
      </c>
      <c r="D111" s="4" t="inlineStr">
        <is>
          <t>1</t>
        </is>
      </c>
      <c r="E111" s="5" t="inlineStr">
        <is>
          <t>200,00</t>
        </is>
      </c>
      <c r="F111" s="4" t="inlineStr">
        <is>
          <t>100.00</t>
        </is>
      </c>
    </row>
    <row collapsed="false" customFormat="false" customHeight="false" hidden="false" ht="12.1" outlineLevel="0" r="112">
      <c r="A112" s="5" t="s">
        <f>=HYPERLINK("https://rossileiloes.com.br/lote/detalhe/59718", "474")</f>
      </c>
      <c r="B112" s="4" t="s">
        <f>=HYPERLINK("https://rossileiloes.com.br/lote/detalhe/59718", " Aprox. 10 luminarias solares. Marca Eco Force")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250,00</t>
        </is>
      </c>
      <c r="F112" s="4" t="inlineStr">
        <is>
          <t>50.00</t>
        </is>
      </c>
    </row>
    <row collapsed="false" customFormat="false" customHeight="false" hidden="false" ht="12.1" outlineLevel="0" r="113">
      <c r="A113" s="5" t="s">
        <f>=HYPERLINK("https://rossileiloes.com.br/lote/detalhe/59712", "475")</f>
      </c>
      <c r="B113" s="4" t="s">
        <f>=HYPERLINK("https://rossileiloes.com.br/lote/detalhe/59712", " Aprox. 15 itens de ferramentas: peças, partes, tripé skill, cortador de pisos, maletas, partes de maletas etc 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300,00</t>
        </is>
      </c>
      <c r="F113" s="4" t="inlineStr">
        <is>
          <t>150.00</t>
        </is>
      </c>
    </row>
    <row collapsed="false" customFormat="false" customHeight="false" hidden="false" ht="12.1" outlineLevel="0" r="114">
      <c r="A114" s="5" t="s">
        <f>=HYPERLINK("https://rossileiloes.com.br/lote/detalhe/59700", "476")</f>
      </c>
      <c r="B114" s="4" t="s">
        <f>=HYPERLINK("https://rossileiloes.com.br/lote/detalhe/59700", " Desbobinadeira de chapa com caixa de redução")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2.500,00</t>
        </is>
      </c>
      <c r="F114" s="4" t="inlineStr">
        <is>
          <t>200.00</t>
        </is>
      </c>
    </row>
    <row collapsed="false" customFormat="false" customHeight="false" hidden="false" ht="12.1" outlineLevel="0" r="115">
      <c r="A115" s="5" t="s">
        <f>=HYPERLINK("https://rossileiloes.com.br/lote/detalhe/59717", "477")</f>
      </c>
      <c r="B115" s="4" t="s">
        <f>=HYPERLINK("https://rossileiloes.com.br/lote/detalhe/59717", " Conjunto de: vaso sanitário, caixa acoplada e pia de sobrepor ")</f>
      </c>
      <c r="C115" s="4" t="inlineStr">
        <is>
          <t>Vendido</t>
        </is>
      </c>
      <c r="D115" s="4" t="inlineStr">
        <is>
          <t>1</t>
        </is>
      </c>
      <c r="E115" s="5" t="inlineStr">
        <is>
          <t>200,00</t>
        </is>
      </c>
      <c r="F115" s="4" t="inlineStr">
        <is>
          <t>50.00</t>
        </is>
      </c>
    </row>
    <row collapsed="false" customFormat="false" customHeight="false" hidden="false" ht="12.1" outlineLevel="0" r="116">
      <c r="A116" s="5" t="s">
        <f>=HYPERLINK("https://rossileiloes.com.br/lote/detalhe/59714", "478")</f>
      </c>
      <c r="B116" s="4" t="s">
        <f>=HYPERLINK("https://rossileiloes.com.br/lote/detalhe/59714", " Conjunto de: vaso sanitário, caixa acoplada e pia de sobrepor ")</f>
      </c>
      <c r="C116" s="4" t="inlineStr">
        <is>
          <t>Vendido</t>
        </is>
      </c>
      <c r="D116" s="4" t="inlineStr">
        <is>
          <t>1</t>
        </is>
      </c>
      <c r="E116" s="5" t="inlineStr">
        <is>
          <t>200,00</t>
        </is>
      </c>
      <c r="F116" s="4" t="inlineStr">
        <is>
          <t>50.00</t>
        </is>
      </c>
    </row>
    <row collapsed="false" customFormat="false" customHeight="false" hidden="false" ht="12.1" outlineLevel="0" r="117">
      <c r="A117" s="5" t="s">
        <f>=HYPERLINK("https://rossileiloes.com.br/lote/detalhe/59716", "479")</f>
      </c>
      <c r="B117" s="4" t="s">
        <f>=HYPERLINK("https://rossileiloes.com.br/lote/detalhe/59716", " Maquina de café. Marca Delonghy. Capuccino e Espresso")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250,00</t>
        </is>
      </c>
      <c r="F117" s="4" t="inlineStr">
        <is>
          <t>50.00</t>
        </is>
      </c>
    </row>
    <row collapsed="false" customFormat="false" customHeight="false" hidden="false" ht="12.1" outlineLevel="0" r="118">
      <c r="A118" s="5" t="s">
        <f>=HYPERLINK("https://rossileiloes.com.br/lote/detalhe/59709", "480")</f>
      </c>
      <c r="B118" s="4" t="s">
        <f>=HYPERLINK("https://rossileiloes.com.br/lote/detalhe/59709", " Moinho triturador de cobre e mesa garimpadora 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16.500,00</t>
        </is>
      </c>
      <c r="F118" s="4" t="inlineStr">
        <is>
          <t>250.00</t>
        </is>
      </c>
    </row>
    <row collapsed="false" customFormat="false" customHeight="false" hidden="false" ht="12.1" outlineLevel="0" r="119">
      <c r="A119" s="5" t="s">
        <f>=HYPERLINK("https://rossileiloes.com.br/lote/detalhe/59703", "481")</f>
      </c>
      <c r="B119" s="4" t="s">
        <f>=HYPERLINK("https://rossileiloes.com.br/lote/detalhe/59703", " Injetora de poliuretano. Para reparo")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7.500,00</t>
        </is>
      </c>
      <c r="F119" s="4" t="inlineStr">
        <is>
          <t>250.00</t>
        </is>
      </c>
    </row>
    <row collapsed="false" customFormat="false" customHeight="false" hidden="false" ht="12.1" outlineLevel="0" r="120">
      <c r="A120" s="5" t="s">
        <f>=HYPERLINK("https://rossileiloes.com.br/lote/detalhe/59697", "482")</f>
      </c>
      <c r="B120" s="4" t="s">
        <f>=HYPERLINK("https://rossileiloes.com.br/lote/detalhe/59697", " Batedeira industrial sem tacho e sem acessórios. Para reparo")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1.200,00</t>
        </is>
      </c>
      <c r="F120" s="4" t="inlineStr">
        <is>
          <t>200.00</t>
        </is>
      </c>
    </row>
    <row collapsed="false" customFormat="false" customHeight="false" hidden="false" ht="12.1" outlineLevel="0" r="121">
      <c r="A121" s="5" t="s">
        <f>=HYPERLINK("https://rossileiloes.com.br/lote/detalhe/59704", "483")</f>
      </c>
      <c r="B121" s="4" t="s">
        <f>=HYPERLINK("https://rossileiloes.com.br/lote/detalhe/59704", " 02 calandras elétricas")</f>
      </c>
      <c r="C121" s="4" t="inlineStr">
        <is>
          <t>Vendido</t>
        </is>
      </c>
      <c r="D121" s="4" t="inlineStr">
        <is>
          <t>1</t>
        </is>
      </c>
      <c r="E121" s="5" t="inlineStr">
        <is>
          <t>5.000,00</t>
        </is>
      </c>
      <c r="F121" s="4" t="inlineStr">
        <is>
          <t>250.00</t>
        </is>
      </c>
    </row>
    <row collapsed="false" customFormat="false" customHeight="false" hidden="false" ht="12.1" outlineLevel="0" r="122">
      <c r="A122" s="5" t="s">
        <f>=HYPERLINK("https://rossileiloes.com.br/lote/detalhe/59708", "484")</f>
      </c>
      <c r="B122" s="4" t="s">
        <f>=HYPERLINK("https://rossileiloes.com.br/lote/detalhe/59708", " Aprox. 40 placas de gelo artificial reutilizável de tamanhos variados")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300,00</t>
        </is>
      </c>
      <c r="F122" s="4" t="inlineStr">
        <is>
          <t>50.00</t>
        </is>
      </c>
    </row>
    <row collapsed="false" customFormat="false" customHeight="false" hidden="false" ht="12.1" outlineLevel="0" r="123">
      <c r="A123" s="5" t="s">
        <f>=HYPERLINK("https://rossileiloes.com.br/lote/detalhe/59715", "485")</f>
      </c>
      <c r="B123" s="4" t="s">
        <f>=HYPERLINK("https://rossileiloes.com.br/lote/detalhe/59715", " 04 caixas dágua plástica com tampa.")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400,00</t>
        </is>
      </c>
      <c r="F123" s="4" t="inlineStr">
        <is>
          <t>50.00</t>
        </is>
      </c>
    </row>
    <row collapsed="false" customFormat="false" customHeight="false" hidden="false" ht="12.1" outlineLevel="0" r="124">
      <c r="A124" s="5" t="s">
        <f>=HYPERLINK("https://rossileiloes.com.br/lote/detalhe/59711", "486")</f>
      </c>
      <c r="B124" s="4" t="s">
        <f>=HYPERLINK("https://rossileiloes.com.br/lote/detalhe/59711", " Carrinho, cadeirinha, máquina infantil e aprx. 30 calças jeans infantis")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400,00</t>
        </is>
      </c>
      <c r="F124" s="4" t="inlineStr">
        <is>
          <t>50.00</t>
        </is>
      </c>
    </row>
    <row collapsed="false" customFormat="false" customHeight="false" hidden="false" ht="12.1" outlineLevel="0" r="125">
      <c r="A125" s="5" t="s">
        <f>=HYPERLINK("https://rossileiloes.com.br/lote/detalhe/59698", "487")</f>
      </c>
      <c r="B125" s="4" t="s">
        <f>=HYPERLINK("https://rossileiloes.com.br/lote/detalhe/59698", " tripé bosch, cortador de pisos irwin, e aprox. 13 ferramentas e materiais sortidos")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400,00</t>
        </is>
      </c>
      <c r="F125" s="4" t="inlineStr">
        <is>
          <t>50.00</t>
        </is>
      </c>
    </row>
    <row collapsed="false" customFormat="false" customHeight="false" hidden="false" ht="12.1" outlineLevel="0" r="126">
      <c r="A126" s="5" t="s">
        <f>=HYPERLINK("https://rossileiloes.com.br/lote/detalhe/59713", "488")</f>
      </c>
      <c r="B126" s="4" t="s">
        <f>=HYPERLINK("https://rossileiloes.com.br/lote/detalhe/59713", " sucata de forno elétrico e fatiadora de pães")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400,00</t>
        </is>
      </c>
      <c r="F126" s="4" t="inlineStr">
        <is>
          <t>50.00</t>
        </is>
      </c>
    </row>
    <row collapsed="false" customFormat="false" customHeight="false" hidden="false" ht="12.1" outlineLevel="0" r="127">
      <c r="A127" s="5" t="s">
        <f>=HYPERLINK("https://rossileiloes.com.br/lote/detalhe/59719", "489")</f>
      </c>
      <c r="B127" s="4" t="s">
        <f>=HYPERLINK("https://rossileiloes.com.br/lote/detalhe/59719", "Serra copo e trena. Possui avaria")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200,00</t>
        </is>
      </c>
      <c r="F127" s="4" t="inlineStr">
        <is>
          <t>50.00</t>
        </is>
      </c>
    </row>
    <row collapsed="false" customFormat="false" customHeight="false" hidden="false" ht="12.1" outlineLevel="0" r="128">
      <c r="A128" s="5" t="s">
        <f>=HYPERLINK("https://rossileiloes.com.br/lote/detalhe/59725", "490")</f>
      </c>
      <c r="B128" s="4" t="s">
        <f>=HYPERLINK("https://rossileiloes.com.br/lote/detalhe/59725", " Réplica artesanal em madeira de Moto Harley. 40 cm.")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300,00</t>
        </is>
      </c>
      <c r="F128" s="4" t="inlineStr">
        <is>
          <t>50.00</t>
        </is>
      </c>
    </row>
    <row collapsed="false" customFormat="false" customHeight="false" hidden="false" ht="12.1" outlineLevel="0" r="129">
      <c r="A129" s="5" t="s">
        <f>=HYPERLINK("https://rossileiloes.com.br/lote/detalhe/59724", "491")</f>
      </c>
      <c r="B129" s="4" t="s">
        <f>=HYPERLINK("https://rossileiloes.com.br/lote/detalhe/59724", " Réplica artesanal em madeira de Moto Indian 1941. 40 cm")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300,00</t>
        </is>
      </c>
      <c r="F129" s="4" t="inlineStr">
        <is>
          <t>50.00</t>
        </is>
      </c>
    </row>
    <row collapsed="false" customFormat="false" customHeight="false" hidden="false" ht="12.1" outlineLevel="0" r="130">
      <c r="A130" s="5" t="s">
        <f>=HYPERLINK("https://rossileiloes.com.br/lote/detalhe/59727", "492")</f>
      </c>
      <c r="B130" s="4" t="s">
        <f>=HYPERLINK("https://rossileiloes.com.br/lote/detalhe/59727", " TV  Samsung 55" (sem uso). Com tela quebrada. Com acessórios.")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400,00</t>
        </is>
      </c>
      <c r="F130" s="4" t="inlineStr">
        <is>
          <t>50.00</t>
        </is>
      </c>
    </row>
    <row collapsed="false" customFormat="false" customHeight="false" hidden="false" ht="12.1" outlineLevel="0" r="131">
      <c r="A131" s="5" t="s">
        <f>=HYPERLINK("https://rossileiloes.com.br/lote/detalhe/59726", "493")</f>
      </c>
      <c r="B131" s="4" t="s">
        <f>=HYPERLINK("https://rossileiloes.com.br/lote/detalhe/59726", " TV  Samsung 55" (sem uso). Com defeito na tela. Com acessórios.")</f>
      </c>
      <c r="C131" s="4" t="inlineStr">
        <is>
          <t>Vendido</t>
        </is>
      </c>
      <c r="D131" s="4" t="inlineStr">
        <is>
          <t>1</t>
        </is>
      </c>
      <c r="E131" s="5" t="inlineStr">
        <is>
          <t>400,00</t>
        </is>
      </c>
      <c r="F131" s="4" t="inlineStr">
        <is>
          <t>50.00</t>
        </is>
      </c>
    </row>
    <row collapsed="false" customFormat="false" customHeight="false" hidden="false" ht="12.1" outlineLevel="0" r="132">
      <c r="A132" s="5" t="s">
        <f>=HYPERLINK("https://rossileiloes.com.br/lote/detalhe/59744", "498")</f>
      </c>
      <c r="B132" s="4" t="s">
        <f>=HYPERLINK("https://rossileiloes.com.br/lote/detalhe/59744", "Retroescavadeira em madeira (1 metro comprimento ela aberta ) articulada - toda envernizada")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350,00</t>
        </is>
      </c>
      <c r="F132" s="4" t="inlineStr">
        <is>
          <t>50.00</t>
        </is>
      </c>
    </row>
    <row collapsed="false" customFormat="false" customHeight="false" hidden="false" ht="12.1" outlineLevel="0" r="133">
      <c r="A133" s="5" t="s">
        <f>=HYPERLINK("https://rossileiloes.com.br/lote/detalhe/59745", "499")</f>
      </c>
      <c r="B133" s="4" t="s">
        <f>=HYPERLINK("https://rossileiloes.com.br/lote/detalhe/59745", "Retroescavadeira em madeira (1 metro comprimento ela aberta ) articulada - toda envernizada")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350,00</t>
        </is>
      </c>
      <c r="F133" s="4" t="inlineStr">
        <is>
          <t>50.00</t>
        </is>
      </c>
    </row>
    <row collapsed="false" customFormat="false" customHeight="false" hidden="false" ht="12.1" outlineLevel="0" r="134">
      <c r="A134" s="5" t="s">
        <f>=HYPERLINK("https://rossileiloes.com.br/lote/detalhe/59746", "500")</f>
      </c>
      <c r="B134" s="4" t="s">
        <f>=HYPERLINK("https://rossileiloes.com.br/lote/detalhe/59746", "Split modelo cassete 36.000 btus evaporadora e condensadora 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2.000,00</t>
        </is>
      </c>
      <c r="F134" s="4" t="inlineStr">
        <is>
          <t>150.00</t>
        </is>
      </c>
    </row>
    <row collapsed="false" customFormat="false" customHeight="false" hidden="false" ht="12.1" outlineLevel="0" r="135">
      <c r="A135" s="5" t="s">
        <f>=HYPERLINK("https://rossileiloes.com.br/lote/detalhe/59747", "501")</f>
      </c>
      <c r="B135" s="4" t="s">
        <f>=HYPERLINK("https://rossileiloes.com.br/lote/detalhe/59747", "Split 36.000 btus modelo cassete condensadora e evaporadora")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2.000,00</t>
        </is>
      </c>
      <c r="F135" s="4" t="inlineStr">
        <is>
          <t>150.00</t>
        </is>
      </c>
    </row>
    <row collapsed="false" customFormat="false" customHeight="false" hidden="false" ht="12.1" outlineLevel="0" r="136">
      <c r="A136" s="5" t="s">
        <f>=HYPERLINK("https://rossileiloes.com.br/lote/detalhe/59748", "502")</f>
      </c>
      <c r="B136" s="4" t="s">
        <f>=HYPERLINK("https://rossileiloes.com.br/lote/detalhe/59748", "Lote aproxim.10 peças sendo 7 evaporadoras ,1 cortina de ar ,1 condensadora e acabamentos")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1.500,00</t>
        </is>
      </c>
      <c r="F136" s="4" t="inlineStr">
        <is>
          <t>150.00</t>
        </is>
      </c>
    </row>
    <row collapsed="false" customFormat="false" customHeight="false" hidden="false" ht="12.1" outlineLevel="0" r="137">
      <c r="A137" s="5" t="s">
        <f>=HYPERLINK("https://rossileiloes.com.br/lote/detalhe/59798", "602")</f>
      </c>
      <c r="B137" s="4" t="s">
        <f>=HYPERLINK("https://rossileiloes.com.br/lote/detalhe/59798", " Geladeira Climax. Década de 60. 110 volts. Funcionando")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400,00</t>
        </is>
      </c>
      <c r="F137" s="4" t="inlineStr">
        <is>
          <t>100.00</t>
        </is>
      </c>
    </row>
    <row collapsed="false" customFormat="false" customHeight="false" hidden="false" ht="12.1" outlineLevel="0" r="138">
      <c r="A138" s="5" t="s">
        <f>=HYPERLINK("https://rossileiloes.com.br/lote/detalhe/59802", "603")</f>
      </c>
      <c r="B138" s="4" t="s">
        <f>=HYPERLINK("https://rossileiloes.com.br/lote/detalhe/59802", " Capacete original da FAB . Utilizado em caças Mirage 2000. Necessita de restauração. Possui viseira escura e a máscara de oxigênio")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2.300,00</t>
        </is>
      </c>
      <c r="F138" s="4" t="inlineStr">
        <is>
          <t>200.00</t>
        </is>
      </c>
    </row>
    <row collapsed="false" customFormat="false" customHeight="false" hidden="false" ht="12.1" outlineLevel="0" r="139">
      <c r="A139" s="5" t="s">
        <f>=HYPERLINK("https://rossileiloes.com.br/lote/detalhe/59804", "604")</f>
      </c>
      <c r="B139" s="4" t="s">
        <f>=HYPERLINK("https://rossileiloes.com.br/lote/detalhe/59804", " Máquina de café expresso Astória com moinho. Sem porta filtros e bandeja")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1.600,00</t>
        </is>
      </c>
      <c r="F139" s="4" t="inlineStr">
        <is>
          <t>200.00</t>
        </is>
      </c>
    </row>
    <row collapsed="false" customFormat="false" customHeight="false" hidden="false" ht="12.1" outlineLevel="0" r="140">
      <c r="A140" s="5" t="s">
        <f>=HYPERLINK("https://rossileiloes.com.br/lote/detalhe/59805", "605")</f>
      </c>
      <c r="B140" s="4" t="s">
        <f>=HYPERLINK("https://rossileiloes.com.br/lote/detalhe/59805", " Máquina de café expresso Astória com moinho. Sem porta filtros e bandeja")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1.600,00</t>
        </is>
      </c>
      <c r="F140" s="4" t="inlineStr">
        <is>
          <t>200.00</t>
        </is>
      </c>
    </row>
    <row collapsed="false" customFormat="false" customHeight="false" hidden="false" ht="12.1" outlineLevel="0" r="141">
      <c r="A141" s="5" t="s">
        <f>=HYPERLINK("https://rossileiloes.com.br/lote/detalhe/59800", "608")</f>
      </c>
      <c r="B141" s="4" t="s">
        <f>=HYPERLINK("https://rossileiloes.com.br/lote/detalhe/59800", " Bomba de alto vácuo HF 55 CFM. Trifásico")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2.100,00</t>
        </is>
      </c>
      <c r="F141" s="4" t="inlineStr">
        <is>
          <t>200.00</t>
        </is>
      </c>
    </row>
    <row collapsed="false" customFormat="false" customHeight="false" hidden="false" ht="12.1" outlineLevel="0" r="142">
      <c r="A142" s="5" t="s">
        <f>=HYPERLINK("https://rossileiloes.com.br/lote/detalhe/59806", "609")</f>
      </c>
      <c r="B142" s="4" t="s">
        <f>=HYPERLINK("https://rossileiloes.com.br/lote/detalhe/59806", " Bomba de alto vácuo HF 55 CFM. Trifásico")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2.100,00</t>
        </is>
      </c>
      <c r="F142" s="4" t="inlineStr">
        <is>
          <t>200.00</t>
        </is>
      </c>
    </row>
    <row collapsed="false" customFormat="false" customHeight="false" hidden="false" ht="12.1" outlineLevel="0" r="143">
      <c r="A143" s="5" t="s">
        <f>=HYPERLINK("https://rossileiloes.com.br/lote/detalhe/59801", "610")</f>
      </c>
      <c r="B143" s="4" t="s">
        <f>=HYPERLINK("https://rossileiloes.com.br/lote/detalhe/59801", " Bomba de alto vácuo. Duplo estágio HF 110 CFM. Trifásico. Com reservatório")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4.100,00</t>
        </is>
      </c>
      <c r="F143" s="4" t="inlineStr">
        <is>
          <t>200.00</t>
        </is>
      </c>
    </row>
    <row collapsed="false" customFormat="false" customHeight="false" hidden="false" ht="12.1" outlineLevel="0" r="144">
      <c r="A144" s="5" t="s">
        <f>=HYPERLINK("https://rossileiloes.com.br/lote/detalhe/59799", "611")</f>
      </c>
      <c r="B144" s="4" t="s">
        <f>=HYPERLINK("https://rossileiloes.com.br/lote/detalhe/59799", " Cabine para camionete D 20")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1.800,00</t>
        </is>
      </c>
      <c r="F144" s="4" t="inlineStr">
        <is>
          <t>200.00</t>
        </is>
      </c>
    </row>
    <row collapsed="false" customFormat="false" customHeight="false" hidden="false" ht="12.1" outlineLevel="0" r="145">
      <c r="A145" s="5" t="s">
        <f>=HYPERLINK("https://rossileiloes.com.br/lote/detalhe/59803", "612")</f>
      </c>
      <c r="B145" s="4" t="s">
        <f>=HYPERLINK("https://rossileiloes.com.br/lote/detalhe/59803", " Maca de alumínio. Stimed. Com regulagens")</f>
      </c>
      <c r="C145" s="4" t="inlineStr">
        <is>
          <t>Não vendido</t>
        </is>
      </c>
      <c r="D145" s="4" t="inlineStr">
        <is>
          <t>1</t>
        </is>
      </c>
      <c r="E145" s="5" t="inlineStr">
        <is>
          <t>100,00</t>
        </is>
      </c>
      <c r="F145" s="4" t="inlineStr">
        <is>
          <t>50.00</t>
        </is>
      </c>
    </row>
    <row collapsed="false" customFormat="false" customHeight="false" hidden="false" ht="12.1" outlineLevel="0" r="146">
      <c r="A146" s="5" t="s">
        <f>=HYPERLINK("https://rossileiloes.com.br/lote/detalhe/59808", "613")</f>
      </c>
      <c r="B146" s="4" t="s">
        <f>=HYPERLINK("https://rossileiloes.com.br/lote/detalhe/59808", " Máquina de Vácuo. Forming")</f>
      </c>
      <c r="C146" s="4" t="inlineStr">
        <is>
          <t>Não vendido</t>
        </is>
      </c>
      <c r="D146" s="4" t="inlineStr">
        <is>
          <t>0</t>
        </is>
      </c>
      <c r="E146" s="5" t="inlineStr">
        <is>
          <t>100,00</t>
        </is>
      </c>
      <c r="F146" s="4" t="inlineStr">
        <is>
          <t>50.00</t>
        </is>
      </c>
    </row>
    <row collapsed="false" customFormat="false" customHeight="false" hidden="false" ht="12.1" outlineLevel="0" r="147">
      <c r="A147" s="5" t="s">
        <f>=HYPERLINK("https://rossileiloes.com.br/lote/detalhe/59807", "615")</f>
      </c>
      <c r="B147" s="4" t="s">
        <f>=HYPERLINK("https://rossileiloes.com.br/lote/detalhe/59807", " Escrivaninha antiga em Jacarandá. Maciço da Bahia")</f>
      </c>
      <c r="C147" s="4" t="inlineStr">
        <is>
          <t>Não vendido</t>
        </is>
      </c>
      <c r="D147" s="4" t="inlineStr">
        <is>
          <t>1</t>
        </is>
      </c>
      <c r="E147" s="5" t="inlineStr">
        <is>
          <t>750,00</t>
        </is>
      </c>
      <c r="F147" s="4" t="inlineStr">
        <is>
          <t>100.00</t>
        </is>
      </c>
    </row>
    <row collapsed="false" customFormat="false" customHeight="false" hidden="false" ht="12.1" outlineLevel="0" r="148">
      <c r="A148" s="5" t="s">
        <f>=HYPERLINK("https://rossileiloes.com.br/lote/detalhe/59810", "617")</f>
      </c>
      <c r="B148" s="4" t="s">
        <f>=HYPERLINK("https://rossileiloes.com.br/lote/detalhe/59810", " Cortador de asfalto/concreto Petrotec a gasolina. Faltando peças")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700,00</t>
        </is>
      </c>
      <c r="F148" s="4" t="inlineStr">
        <is>
          <t>100.00</t>
        </is>
      </c>
    </row>
    <row collapsed="false" customFormat="false" customHeight="false" hidden="false" ht="12.1" outlineLevel="0" r="149">
      <c r="A149" s="5" t="s">
        <f>=HYPERLINK("https://rossileiloes.com.br/lote/detalhe/59809", "619")</f>
      </c>
      <c r="B149" s="4" t="s">
        <f>=HYPERLINK("https://rossileiloes.com.br/lote/detalhe/59809", " Capota F1000")</f>
      </c>
      <c r="C149" s="4" t="inlineStr">
        <is>
          <t>Não vendido</t>
        </is>
      </c>
      <c r="D149" s="4" t="inlineStr">
        <is>
          <t>0</t>
        </is>
      </c>
      <c r="E149" s="5" t="inlineStr">
        <is>
          <t>350,00</t>
        </is>
      </c>
      <c r="F149" s="4" t="inlineStr">
        <is>
          <t>50.00</t>
        </is>
      </c>
    </row>
    <row collapsed="false" customFormat="false" customHeight="false" hidden="false" ht="12.1" outlineLevel="0" r="150">
      <c r="A150" s="5" t="s">
        <f>=HYPERLINK("https://rossileiloes.com.br/lote/detalhe/59811", "621")</f>
      </c>
      <c r="B150" s="4" t="s">
        <f>=HYPERLINK("https://rossileiloes.com.br/lote/detalhe/59811", " Pista fria")</f>
      </c>
      <c r="C150" s="4" t="inlineStr">
        <is>
          <t>Não vendido</t>
        </is>
      </c>
      <c r="D150" s="4" t="inlineStr">
        <is>
          <t>0</t>
        </is>
      </c>
      <c r="E150" s="5" t="inlineStr">
        <is>
          <t>500,00</t>
        </is>
      </c>
      <c r="F150" s="4" t="inlineStr">
        <is>
          <t>100.00</t>
        </is>
      </c>
    </row>
    <row collapsed="false" customFormat="false" customHeight="false" hidden="false" ht="12.1" outlineLevel="0" r="151">
      <c r="A151" s="5" t="s">
        <f>=HYPERLINK("https://rossileiloes.com.br/lote/detalhe/59813", "625")</f>
      </c>
      <c r="B151" s="4" t="s">
        <f>=HYPERLINK("https://rossileiloes.com.br/lote/detalhe/59813", " Gerador de energia a gasolina. Funcionando")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1.000,00</t>
        </is>
      </c>
      <c r="F151" s="4" t="inlineStr">
        <is>
          <t>200.00</t>
        </is>
      </c>
    </row>
    <row collapsed="false" customFormat="false" customHeight="false" hidden="false" ht="12.1" outlineLevel="0" r="152">
      <c r="A152" s="5" t="s">
        <f>=HYPERLINK("https://rossileiloes.com.br/lote/detalhe/59814", "626")</f>
      </c>
      <c r="B152" s="4" t="s">
        <f>=HYPERLINK("https://rossileiloes.com.br/lote/detalhe/59814", " Máquina de café expresso FunKitchen. Não está funcionando ")</f>
      </c>
      <c r="C152" s="4" t="inlineStr">
        <is>
          <t>Não vendido</t>
        </is>
      </c>
      <c r="D152" s="4" t="inlineStr">
        <is>
          <t>0</t>
        </is>
      </c>
      <c r="E152" s="5" t="inlineStr">
        <is>
          <t>150,00</t>
        </is>
      </c>
      <c r="F152" s="4" t="inlineStr">
        <is>
          <t>50.00</t>
        </is>
      </c>
    </row>
    <row collapsed="false" customFormat="false" customHeight="false" hidden="false" ht="12.1" outlineLevel="0" r="153">
      <c r="A153" s="5" t="s">
        <f>=HYPERLINK("https://rossileiloes.com.br/lote/detalhe/59812", "627")</f>
      </c>
      <c r="B153" s="4" t="s">
        <f>=HYPERLINK("https://rossileiloes.com.br/lote/detalhe/59812", " Guincho tipo girafa para 3 toneladas")</f>
      </c>
      <c r="C153" s="4" t="inlineStr">
        <is>
          <t>Não vendido</t>
        </is>
      </c>
      <c r="D153" s="4" t="inlineStr">
        <is>
          <t>0</t>
        </is>
      </c>
      <c r="E153" s="5" t="inlineStr">
        <is>
          <t>1.500,00</t>
        </is>
      </c>
      <c r="F153" s="4" t="inlineStr">
        <is>
          <t>100.00</t>
        </is>
      </c>
    </row>
    <row collapsed="false" customFormat="false" customHeight="false" hidden="false" ht="12.1" outlineLevel="0" r="154">
      <c r="A154" s="5" t="s">
        <f>=HYPERLINK("https://rossileiloes.com.br/lote/detalhe/59821", "631")</f>
      </c>
      <c r="B154" s="4" t="s">
        <f>=HYPERLINK("https://rossileiloes.com.br/lote/detalhe/59821", " 3 fritadeiras, sendo 2 elétricas e 1 a gás")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800,00</t>
        </is>
      </c>
      <c r="F154" s="4" t="inlineStr">
        <is>
          <t>100.00</t>
        </is>
      </c>
    </row>
    <row collapsed="false" customFormat="false" customHeight="false" hidden="false" ht="12.1" outlineLevel="0" r="155">
      <c r="A155" s="5" t="s">
        <f>=HYPERLINK("https://rossileiloes.com.br/lote/detalhe/59823", "632")</f>
      </c>
      <c r="B155" s="4" t="s">
        <f>=HYPERLINK("https://rossileiloes.com.br/lote/detalhe/59823", " Gramofone. Réplica com aproximadamente 29 discos antigos de 78 rotações")</f>
      </c>
      <c r="C155" s="4" t="inlineStr">
        <is>
          <t>Não vendido</t>
        </is>
      </c>
      <c r="D155" s="4" t="inlineStr">
        <is>
          <t>0</t>
        </is>
      </c>
      <c r="E155" s="5" t="inlineStr">
        <is>
          <t>1.000,00</t>
        </is>
      </c>
      <c r="F155" s="4" t="inlineStr">
        <is>
          <t>200.00</t>
        </is>
      </c>
    </row>
    <row collapsed="false" customFormat="false" customHeight="false" hidden="false" ht="12.1" outlineLevel="0" r="156">
      <c r="A156" s="5" t="s">
        <f>=HYPERLINK("https://rossileiloes.com.br/lote/detalhe/59822", "633")</f>
      </c>
      <c r="B156" s="4" t="s">
        <f>=HYPERLINK("https://rossileiloes.com.br/lote/detalhe/59822", " Jogo de 04 rodas originais D20. Aro 15"")</f>
      </c>
      <c r="C156" s="4" t="inlineStr">
        <is>
          <t>Não vendido</t>
        </is>
      </c>
      <c r="D156" s="4" t="inlineStr">
        <is>
          <t>0</t>
        </is>
      </c>
      <c r="E156" s="5" t="inlineStr">
        <is>
          <t>500,00</t>
        </is>
      </c>
      <c r="F156" s="4" t="inlineStr">
        <is>
          <t>100.00</t>
        </is>
      </c>
    </row>
    <row collapsed="false" customFormat="false" customHeight="false" hidden="false" ht="12.1" outlineLevel="0" r="157">
      <c r="A157" s="5" t="s">
        <f>=HYPERLINK("https://rossileiloes.com.br/lote/detalhe/59824", "635")</f>
      </c>
      <c r="B157" s="4" t="s">
        <f>=HYPERLINK("https://rossileiloes.com.br/lote/detalhe/59824", " Cervejeira Hussman (pequena). Funcionando")</f>
      </c>
      <c r="C157" s="4" t="inlineStr">
        <is>
          <t>Não vendido</t>
        </is>
      </c>
      <c r="D157" s="4" t="inlineStr">
        <is>
          <t>0</t>
        </is>
      </c>
      <c r="E157" s="5" t="inlineStr">
        <is>
          <t>550,00</t>
        </is>
      </c>
      <c r="F157" s="4" t="inlineStr">
        <is>
          <t>100.00</t>
        </is>
      </c>
    </row>
    <row collapsed="false" customFormat="false" customHeight="false" hidden="false" ht="12.1" outlineLevel="0" r="158">
      <c r="A158" s="5" t="s">
        <f>=HYPERLINK("https://rossileiloes.com.br/lote/detalhe/59825", "636")</f>
      </c>
      <c r="B158" s="4" t="s">
        <f>=HYPERLINK("https://rossileiloes.com.br/lote/detalhe/59825", " Máquina de café expresso Saeco 220 volts. Funcionando")</f>
      </c>
      <c r="C158" s="4" t="inlineStr">
        <is>
          <t>Não vendido</t>
        </is>
      </c>
      <c r="D158" s="4" t="inlineStr">
        <is>
          <t>0</t>
        </is>
      </c>
      <c r="E158" s="5" t="inlineStr">
        <is>
          <t>500,00</t>
        </is>
      </c>
      <c r="F158" s="4" t="inlineStr">
        <is>
          <t>100.00</t>
        </is>
      </c>
    </row>
    <row collapsed="false" customFormat="false" customHeight="false" hidden="false" ht="12.1" outlineLevel="0" r="159">
      <c r="A159" s="5" t="s">
        <f>=HYPERLINK("https://rossileiloes.com.br/lote/detalhe/59826", "637")</f>
      </c>
      <c r="B159" s="4" t="s">
        <f>=HYPERLINK("https://rossileiloes.com.br/lote/detalhe/59826", " Gerador de energia a gasolina")</f>
      </c>
      <c r="C159" s="4" t="inlineStr">
        <is>
          <t>Não vendido</t>
        </is>
      </c>
      <c r="D159" s="4" t="inlineStr">
        <is>
          <t>0</t>
        </is>
      </c>
      <c r="E159" s="5" t="inlineStr">
        <is>
          <t>150,00</t>
        </is>
      </c>
      <c r="F159" s="4" t="inlineStr">
        <is>
          <t>50.00</t>
        </is>
      </c>
    </row>
    <row collapsed="false" customFormat="false" customHeight="false" hidden="false" ht="12.1" outlineLevel="0" r="160">
      <c r="A160" s="5" t="s">
        <f>=HYPERLINK("https://rossileiloes.com.br/lote/detalhe/59827", "638")</f>
      </c>
      <c r="B160" s="4" t="s">
        <f>=HYPERLINK("https://rossileiloes.com.br/lote/detalhe/59827", " Frigobar década de 40 restaurado transformado em cervejeira, com controlador digital. 110 volts. Funcionando")</f>
      </c>
      <c r="C160" s="4" t="inlineStr">
        <is>
          <t>Não vendido</t>
        </is>
      </c>
      <c r="D160" s="4" t="inlineStr">
        <is>
          <t>0</t>
        </is>
      </c>
      <c r="E160" s="5" t="inlineStr">
        <is>
          <t>3.000,00</t>
        </is>
      </c>
      <c r="F160" s="4" t="inlineStr">
        <is>
          <t>200.00</t>
        </is>
      </c>
    </row>
    <row collapsed="false" customFormat="false" customHeight="false" hidden="false" ht="12.1" outlineLevel="0" r="161">
      <c r="A161" s="5" t="s">
        <f>=HYPERLINK("https://rossileiloes.com.br/lote/detalhe/59828", "639")</f>
      </c>
      <c r="B161" s="4" t="s">
        <f>=HYPERLINK("https://rossileiloes.com.br/lote/detalhe/59828", " 2 portas de F1000")</f>
      </c>
      <c r="C161" s="4" t="inlineStr">
        <is>
          <t>Não vendido</t>
        </is>
      </c>
      <c r="D161" s="4" t="inlineStr">
        <is>
          <t>0</t>
        </is>
      </c>
      <c r="E161" s="5" t="inlineStr">
        <is>
          <t>1.000,00</t>
        </is>
      </c>
      <c r="F161" s="4" t="inlineStr">
        <is>
          <t>200.00</t>
        </is>
      </c>
    </row>
    <row collapsed="false" customFormat="false" customHeight="false" hidden="false" ht="12.1" outlineLevel="0" r="162">
      <c r="A162" s="5" t="s">
        <f>=HYPERLINK("https://rossileiloes.com.br/lote/detalhe/59819", "641")</f>
      </c>
      <c r="B162" s="4" t="s">
        <f>=HYPERLINK("https://rossileiloes.com.br/lote/detalhe/59819", " 04 máquinas de lavar roupas")</f>
      </c>
      <c r="C162" s="4" t="inlineStr">
        <is>
          <t>Não vendido</t>
        </is>
      </c>
      <c r="D162" s="4" t="inlineStr">
        <is>
          <t>1</t>
        </is>
      </c>
      <c r="E162" s="5" t="inlineStr">
        <is>
          <t>150,00</t>
        </is>
      </c>
      <c r="F162" s="4" t="inlineStr">
        <is>
          <t>50.00</t>
        </is>
      </c>
    </row>
    <row collapsed="false" customFormat="false" customHeight="false" hidden="false" ht="12.1" outlineLevel="0" r="163">
      <c r="A163" s="5" t="s">
        <f>=HYPERLINK("https://rossileiloes.com.br/lote/detalhe/59820", "642")</f>
      </c>
      <c r="B163" s="4" t="s">
        <f>=HYPERLINK("https://rossileiloes.com.br/lote/detalhe/59820", " Câmara fria. 220 volts. Funcionando")</f>
      </c>
      <c r="C163" s="4" t="inlineStr">
        <is>
          <t>Não vendido</t>
        </is>
      </c>
      <c r="D163" s="4" t="inlineStr">
        <is>
          <t>0</t>
        </is>
      </c>
      <c r="E163" s="5" t="inlineStr">
        <is>
          <t>1.750,00</t>
        </is>
      </c>
      <c r="F163" s="4" t="inlineStr">
        <is>
          <t>200.00</t>
        </is>
      </c>
    </row>
    <row collapsed="false" customFormat="false" customHeight="false" hidden="false" ht="12.1" outlineLevel="0" r="164">
      <c r="A164" s="5" t="s">
        <f>=HYPERLINK("https://rossileiloes.com.br/lote/detalhe/59818", "645")</f>
      </c>
      <c r="B164" s="4" t="s">
        <f>=HYPERLINK("https://rossileiloes.com.br/lote/detalhe/59818", " Fuscão 1.500. Ano 71")</f>
      </c>
      <c r="C164" s="4" t="inlineStr">
        <is>
          <t>Não vendido</t>
        </is>
      </c>
      <c r="D164" s="4" t="inlineStr">
        <is>
          <t>0</t>
        </is>
      </c>
      <c r="E164" s="5" t="inlineStr">
        <is>
          <t>2.800,00</t>
        </is>
      </c>
      <c r="F164" s="4" t="inlineStr">
        <is>
          <t>200.00</t>
        </is>
      </c>
    </row>
    <row collapsed="false" customFormat="false" customHeight="false" hidden="false" ht="12.1" outlineLevel="0" r="165">
      <c r="A165" s="5" t="s">
        <f>=HYPERLINK("https://rossileiloes.com.br/lote/detalhe/59815", "647")</f>
      </c>
      <c r="B165" s="4" t="s">
        <f>=HYPERLINK("https://rossileiloes.com.br/lote/detalhe/59815", " Cabine de F1.000 Ano 86 reformada")</f>
      </c>
      <c r="C165" s="4" t="inlineStr">
        <is>
          <t>Não vendido</t>
        </is>
      </c>
      <c r="D165" s="4" t="inlineStr">
        <is>
          <t>0</t>
        </is>
      </c>
      <c r="E165" s="5" t="inlineStr">
        <is>
          <t>3.200,00</t>
        </is>
      </c>
      <c r="F165" s="4" t="inlineStr">
        <is>
          <t>200.00</t>
        </is>
      </c>
    </row>
    <row collapsed="false" customFormat="false" customHeight="false" hidden="false" ht="12.1" outlineLevel="0" r="166">
      <c r="A166" s="5" t="s">
        <f>=HYPERLINK("https://rossileiloes.com.br/lote/detalhe/59817", "650")</f>
      </c>
      <c r="B166" s="4" t="s">
        <f>=HYPERLINK("https://rossileiloes.com.br/lote/detalhe/59817", " Motor estacionário Honda 6.5 Hp")</f>
      </c>
      <c r="C166" s="4" t="inlineStr">
        <is>
          <t>Não vendido</t>
        </is>
      </c>
      <c r="D166" s="4" t="inlineStr">
        <is>
          <t>0</t>
        </is>
      </c>
      <c r="E166" s="5" t="inlineStr">
        <is>
          <t>200,00</t>
        </is>
      </c>
      <c r="F166" s="4" t="inlineStr">
        <is>
          <t>50.00</t>
        </is>
      </c>
    </row>
    <row collapsed="false" customFormat="false" customHeight="false" hidden="false" ht="12.1" outlineLevel="0" r="167">
      <c r="A167" s="5" t="s">
        <f>=HYPERLINK("https://rossileiloes.com.br/lote/detalhe/59816", "651")</f>
      </c>
      <c r="B167" s="4" t="s">
        <f>=HYPERLINK("https://rossileiloes.com.br/lote/detalhe/59816", " Câmara fria com controlador digital. Funcionando")</f>
      </c>
      <c r="C167" s="4" t="inlineStr">
        <is>
          <t>Não vendido</t>
        </is>
      </c>
      <c r="D167" s="4" t="inlineStr">
        <is>
          <t>0</t>
        </is>
      </c>
      <c r="E167" s="5" t="inlineStr">
        <is>
          <t>2.150,00</t>
        </is>
      </c>
      <c r="F167" s="4" t="inlineStr">
        <is>
          <t>200.00</t>
        </is>
      </c>
    </row>
    <row collapsed="false" customFormat="false" customHeight="false" hidden="false" ht="12.1" outlineLevel="0" r="168">
      <c r="A168" s="5" t="s">
        <f>=HYPERLINK("https://rossileiloes.com.br/lote/detalhe/59829", "654")</f>
      </c>
      <c r="B168" s="4" t="s">
        <f>=HYPERLINK("https://rossileiloes.com.br/lote/detalhe/59829", " Balcão aço vitrine")</f>
      </c>
      <c r="C168" s="4" t="inlineStr">
        <is>
          <t>Não vendido</t>
        </is>
      </c>
      <c r="D168" s="4" t="inlineStr">
        <is>
          <t>0</t>
        </is>
      </c>
      <c r="E168" s="5" t="inlineStr">
        <is>
          <t>150,00</t>
        </is>
      </c>
      <c r="F168" s="4" t="inlineStr">
        <is>
          <t>50.00</t>
        </is>
      </c>
    </row>
    <row collapsed="false" customFormat="false" customHeight="false" hidden="false" ht="12.1" outlineLevel="0" r="169">
      <c r="A169" s="5" t="s">
        <f>=HYPERLINK("https://rossileiloes.com.br/lote/detalhe/59830", "656")</f>
      </c>
      <c r="B169" s="4" t="s">
        <f>=HYPERLINK("https://rossileiloes.com.br/lote/detalhe/59830", " Aspirador de pó industrial")</f>
      </c>
      <c r="C169" s="4" t="inlineStr">
        <is>
          <t>Não vendido</t>
        </is>
      </c>
      <c r="D169" s="4" t="inlineStr">
        <is>
          <t>0</t>
        </is>
      </c>
      <c r="E169" s="5" t="inlineStr">
        <is>
          <t>300,00</t>
        </is>
      </c>
      <c r="F169" s="4" t="inlineStr">
        <is>
          <t>100.00</t>
        </is>
      </c>
    </row>
    <row collapsed="false" customFormat="false" customHeight="false" hidden="false" ht="12.1" outlineLevel="0" r="170">
      <c r="A170" s="5" t="s">
        <f>=HYPERLINK("https://rossileiloes.com.br/lote/detalhe/59831", "658")</f>
      </c>
      <c r="B170" s="4" t="s">
        <f>=HYPERLINK("https://rossileiloes.com.br/lote/detalhe/59831", " Cancela de portaria com pistão hidráulico sem testes")</f>
      </c>
      <c r="C170" s="4" t="inlineStr">
        <is>
          <t>Não vendido</t>
        </is>
      </c>
      <c r="D170" s="4" t="inlineStr">
        <is>
          <t>0</t>
        </is>
      </c>
      <c r="E170" s="5" t="inlineStr">
        <is>
          <t>1.200,00</t>
        </is>
      </c>
      <c r="F170" s="4" t="inlineStr">
        <is>
          <t>100.00</t>
        </is>
      </c>
    </row>
    <row collapsed="false" customFormat="false" customHeight="false" hidden="false" ht="12.1" outlineLevel="0" r="171">
      <c r="A171" s="5" t="s">
        <f>=HYPERLINK("https://rossileiloes.com.br/lote/detalhe/59832", "660")</f>
      </c>
      <c r="B171" s="4" t="s">
        <f>=HYPERLINK("https://rossileiloes.com.br/lote/detalhe/59832", " Adega de vinhos com compressor. Funcionando")</f>
      </c>
      <c r="C171" s="4" t="inlineStr">
        <is>
          <t>Não vendido</t>
        </is>
      </c>
      <c r="D171" s="4" t="inlineStr">
        <is>
          <t>0</t>
        </is>
      </c>
      <c r="E171" s="5" t="inlineStr">
        <is>
          <t>500,00</t>
        </is>
      </c>
      <c r="F171" s="4" t="inlineStr">
        <is>
          <t>100.00</t>
        </is>
      </c>
    </row>
    <row collapsed="false" customFormat="false" customHeight="false" hidden="false" ht="12.1" outlineLevel="0" r="172">
      <c r="A172" s="5" t="s">
        <f>=HYPERLINK("https://rossileiloes.com.br/lote/detalhe/59833", "661")</f>
      </c>
      <c r="B172" s="4" t="s">
        <f>=HYPERLINK("https://rossileiloes.com.br/lote/detalhe/59833", " Lote contendo 2 fornos microondas e 1 forno elétrico ")</f>
      </c>
      <c r="C172" s="4" t="inlineStr">
        <is>
          <t>Não vendido</t>
        </is>
      </c>
      <c r="D172" s="4" t="inlineStr">
        <is>
          <t>0</t>
        </is>
      </c>
      <c r="E172" s="5" t="inlineStr">
        <is>
          <t>150,00</t>
        </is>
      </c>
      <c r="F172" s="4" t="inlineStr">
        <is>
          <t>50.00</t>
        </is>
      </c>
    </row>
    <row collapsed="false" customFormat="false" customHeight="false" hidden="false" ht="12.1" outlineLevel="0" r="173">
      <c r="A173" s="5" t="s">
        <f>=HYPERLINK("https://rossileiloes.com.br/lote/detalhe/59834", "663")</f>
      </c>
      <c r="B173" s="4" t="s">
        <f>=HYPERLINK("https://rossileiloes.com.br/lote/detalhe/59834", " 8 postes em ferro fundido do inicio do século XX da fundação da cidade de São Carlos")</f>
      </c>
      <c r="C173" s="4" t="inlineStr">
        <is>
          <t>Não vendido</t>
        </is>
      </c>
      <c r="D173" s="4" t="inlineStr">
        <is>
          <t>0</t>
        </is>
      </c>
      <c r="E173" s="5" t="inlineStr">
        <is>
          <t>3.100,00</t>
        </is>
      </c>
      <c r="F173" s="4" t="inlineStr">
        <is>
          <t>200.00</t>
        </is>
      </c>
    </row>
    <row collapsed="false" customFormat="false" customHeight="false" hidden="false" ht="12.1" outlineLevel="0" r="174">
      <c r="A174" s="5" t="s">
        <f>=HYPERLINK("https://rossileiloes.com.br/lote/detalhe/59835", "664")</f>
      </c>
      <c r="B174" s="4" t="s">
        <f>=HYPERLINK("https://rossileiloes.com.br/lote/detalhe/59835", " Câmara fria. 4 portas. em aço inox. Não está funcionando")</f>
      </c>
      <c r="C174" s="4" t="inlineStr">
        <is>
          <t>Não vendido</t>
        </is>
      </c>
      <c r="D174" s="4" t="inlineStr">
        <is>
          <t>0</t>
        </is>
      </c>
      <c r="E174" s="5" t="inlineStr">
        <is>
          <t>250,00</t>
        </is>
      </c>
      <c r="F174" s="4" t="inlineStr">
        <is>
          <t>100.00</t>
        </is>
      </c>
    </row>
    <row collapsed="false" customFormat="false" customHeight="false" hidden="false" ht="12.1" outlineLevel="0" r="175">
      <c r="A175" s="5" t="s">
        <f>=HYPERLINK("https://rossileiloes.com.br/lote/detalhe/59836", "666")</f>
      </c>
      <c r="B175" s="4" t="s">
        <f>=HYPERLINK("https://rossileiloes.com.br/lote/detalhe/59836", " Lote de antiguidades contendo: 1 máquina de costura Elna com estojo, 2 máquinas de escrever, 1 rádio Mitsubishi, 8 transistores com estojo, 1 rádio 3 em 1 CCE (sem as caixas), 1 receiver Gradiente (sem as caixas),1 receiver Motoradio (sem as caixas), 1 toca fitas Philipps (sem as caixas), 1 filmado")</f>
      </c>
      <c r="C175" s="4" t="inlineStr">
        <is>
          <t>Não vendido</t>
        </is>
      </c>
      <c r="D175" s="4" t="inlineStr">
        <is>
          <t>0</t>
        </is>
      </c>
      <c r="E175" s="5" t="inlineStr">
        <is>
          <t>700,00</t>
        </is>
      </c>
      <c r="F175" s="4" t="inlineStr">
        <is>
          <t>100.00</t>
        </is>
      </c>
    </row>
    <row collapsed="false" customFormat="false" customHeight="false" hidden="false" ht="12.1" outlineLevel="0" r="176">
      <c r="A176" s="5" t="s">
        <f>=HYPERLINK("https://rossileiloes.com.br/lote/detalhe/59837", "670")</f>
      </c>
      <c r="B176" s="4" t="s">
        <f>=HYPERLINK("https://rossileiloes.com.br/lote/detalhe/59837", " 02 Geladeiras frigidare antigas")</f>
      </c>
      <c r="C176" s="4" t="inlineStr">
        <is>
          <t>Não vendido</t>
        </is>
      </c>
      <c r="D176" s="4" t="inlineStr">
        <is>
          <t>0</t>
        </is>
      </c>
      <c r="E176" s="5" t="inlineStr">
        <is>
          <t>350,00</t>
        </is>
      </c>
      <c r="F176" s="4" t="inlineStr">
        <is>
          <t>100.00</t>
        </is>
      </c>
    </row>
    <row collapsed="false" customFormat="false" customHeight="false" hidden="false" ht="12.1" outlineLevel="0" r="177">
      <c r="A177" s="5" t="s">
        <f>=HYPERLINK("https://rossileiloes.com.br/lote/detalhe/59838", "671")</f>
      </c>
      <c r="B177" s="4" t="s">
        <f>=HYPERLINK("https://rossileiloes.com.br/lote/detalhe/59838", " Lote cotendo 2 bancadas de 6 metros metalon. Tampos deteriorados")</f>
      </c>
      <c r="C177" s="4" t="inlineStr">
        <is>
          <t>Não vendido</t>
        </is>
      </c>
      <c r="D177" s="4" t="inlineStr">
        <is>
          <t>0</t>
        </is>
      </c>
      <c r="E177" s="5" t="inlineStr">
        <is>
          <t>250,00</t>
        </is>
      </c>
      <c r="F177" s="4" t="inlineStr">
        <is>
          <t>50.00</t>
        </is>
      </c>
    </row>
    <row collapsed="false" customFormat="false" customHeight="false" hidden="false" ht="12.1" outlineLevel="0" r="178">
      <c r="A178" s="5" t="s">
        <f>=HYPERLINK("https://rossileiloes.com.br/lote/detalhe/59622", "703")</f>
      </c>
      <c r="B178" s="4" t="s">
        <f>=HYPERLINK("https://rossileiloes.com.br/lote/detalhe/59622", "Aprox. 100 metros de Arame farpado Elefante")</f>
      </c>
      <c r="C178" s="4" t="inlineStr">
        <is>
          <t>Não vendido</t>
        </is>
      </c>
      <c r="D178" s="4" t="inlineStr">
        <is>
          <t>0</t>
        </is>
      </c>
      <c r="E178" s="5" t="inlineStr">
        <is>
          <t>100,00</t>
        </is>
      </c>
      <c r="F178" s="4" t="inlineStr">
        <is>
          <t>50.00</t>
        </is>
      </c>
    </row>
    <row collapsed="false" customFormat="false" customHeight="false" hidden="false" ht="12.1" outlineLevel="0" r="179">
      <c r="A179" s="5" t="s">
        <f>=HYPERLINK("https://rossileiloes.com.br/lote/detalhe/59676", "802")</f>
      </c>
      <c r="B179" s="4" t="s">
        <f>=HYPERLINK("https://rossileiloes.com.br/lote/detalhe/59676", " 08 Válvulas Manifolds da marca Triunion todas Flange X Flange 3 Vias 6500psi Aço Inox  5/8 pol. (SEM USO)")</f>
      </c>
      <c r="C179" s="4" t="inlineStr">
        <is>
          <t>Não vendido</t>
        </is>
      </c>
      <c r="D179" s="4" t="inlineStr">
        <is>
          <t>0</t>
        </is>
      </c>
      <c r="E179" s="5" t="inlineStr">
        <is>
          <t>1.600,00</t>
        </is>
      </c>
      <c r="F179" s="4" t="inlineStr">
        <is>
          <t>150.00</t>
        </is>
      </c>
    </row>
    <row collapsed="false" customFormat="false" customHeight="false" hidden="false" ht="12.1" outlineLevel="0" r="180">
      <c r="A180" s="5" t="s">
        <f>=HYPERLINK("https://rossileiloes.com.br/lote/detalhe/59677", "803")</f>
      </c>
      <c r="B180" s="4" t="s">
        <f>=HYPERLINK("https://rossileiloes.com.br/lote/detalhe/59677", " 02 VÁLVULAS REGULADORAS DE PRESSÃO  1098 EGR FISCHER. 4 pol.")</f>
      </c>
      <c r="C180" s="4" t="inlineStr">
        <is>
          <t>Não vendido</t>
        </is>
      </c>
      <c r="D180" s="4" t="inlineStr">
        <is>
          <t>0</t>
        </is>
      </c>
      <c r="E180" s="5" t="inlineStr">
        <is>
          <t>3.500,00</t>
        </is>
      </c>
      <c r="F180" s="4" t="inlineStr">
        <is>
          <t>150.00</t>
        </is>
      </c>
    </row>
    <row collapsed="false" customFormat="false" customHeight="false" hidden="false" ht="12.1" outlineLevel="0" r="181">
      <c r="A181" s="5" t="s">
        <f>=HYPERLINK("https://rossileiloes.com.br/lote/detalhe/59621", "901")</f>
      </c>
      <c r="B181" s="4" t="s">
        <f>=HYPERLINK("https://rossileiloes.com.br/lote/detalhe/59621", "Aprox. 20 Tambores contendo Ferro Dextrano 10% (aprox. 600,00 kg)")</f>
      </c>
      <c r="C181" s="4" t="inlineStr">
        <is>
          <t>Não vendido</t>
        </is>
      </c>
      <c r="D181" s="4" t="inlineStr">
        <is>
          <t>0</t>
        </is>
      </c>
      <c r="E181" s="5" t="inlineStr">
        <is>
          <t>3.500,00</t>
        </is>
      </c>
      <c r="F181" s="4" t="inlineStr">
        <is>
          <t>250.00</t>
        </is>
      </c>
    </row>
    <row collapsed="false" customFormat="false" customHeight="false" hidden="false" ht="12.1" outlineLevel="0" r="182">
      <c r="A182" s="5" t="s">
        <f>=HYPERLINK("https://rossileiloes.com.br/lote/detalhe/59636", "1001")</f>
      </c>
      <c r="B182" s="4" t="s">
        <f>=HYPERLINK("https://rossileiloes.com.br/lote/detalhe/59636", "Linha de banhos para Tratamento de superfície. Composta por 25 tanques, centrífuga 30KG, Retificador 12VCC e Torre. SEM USO.")</f>
      </c>
      <c r="C182" s="4" t="inlineStr">
        <is>
          <t>Não vendido</t>
        </is>
      </c>
      <c r="D182" s="4" t="inlineStr">
        <is>
          <t>0</t>
        </is>
      </c>
      <c r="E182" s="5" t="inlineStr">
        <is>
          <t>25.000,00</t>
        </is>
      </c>
      <c r="F182" s="4" t="inlineStr">
        <is>
          <t>500.00</t>
        </is>
      </c>
    </row>
    <row collapsed="false" customFormat="false" customHeight="false" hidden="false" ht="12.1" outlineLevel="0" r="183">
      <c r="A183" s="5" t="s">
        <f>=HYPERLINK("https://rossileiloes.com.br/lote/detalhe/59637", "1002")</f>
      </c>
      <c r="B183" s="4" t="s">
        <f>=HYPERLINK("https://rossileiloes.com.br/lote/detalhe/59637", "Câmara climática para medições de equipamentos e produtos industriais ")</f>
      </c>
      <c r="C183" s="4" t="inlineStr">
        <is>
          <t>Não vendido</t>
        </is>
      </c>
      <c r="D183" s="4" t="inlineStr">
        <is>
          <t>0</t>
        </is>
      </c>
      <c r="E183" s="5" t="inlineStr">
        <is>
          <t>45.000,00</t>
        </is>
      </c>
      <c r="F183" s="4" t="inlineStr">
        <is>
          <t>500.00</t>
        </is>
      </c>
    </row>
    <row collapsed="false" customFormat="false" customHeight="false" hidden="false" ht="12.1" outlineLevel="0" r="184">
      <c r="A184" s="5" t="s">
        <f>=HYPERLINK("https://rossileiloes.com.br/lote/detalhe/60033", "1101")</f>
      </c>
      <c r="B184" s="4" t="s">
        <f>=HYPERLINK("https://rossileiloes.com.br/lote/detalhe/60033", " Aprox. 49 pares de sapatos diversos")</f>
      </c>
      <c r="C184" s="4" t="inlineStr">
        <is>
          <t>Não vendido</t>
        </is>
      </c>
      <c r="D184" s="4" t="inlineStr">
        <is>
          <t>0</t>
        </is>
      </c>
      <c r="E184" s="5" t="inlineStr">
        <is>
          <t>200,00</t>
        </is>
      </c>
      <c r="F184" s="4" t="inlineStr">
        <is>
          <t>50.00</t>
        </is>
      </c>
    </row>
    <row collapsed="false" customFormat="false" customHeight="false" hidden="false" ht="12.1" outlineLevel="0" r="185">
      <c r="A185" s="5" t="s">
        <f>=HYPERLINK("https://rossileiloes.com.br/lote/detalhe/60041", "1102")</f>
      </c>
      <c r="B185" s="4" t="s">
        <f>=HYPERLINK("https://rossileiloes.com.br/lote/detalhe/60041", " Ferramentas diversas   carrinho para transporte   calceiro ")</f>
      </c>
      <c r="C185" s="4" t="inlineStr">
        <is>
          <t>Não vendido</t>
        </is>
      </c>
      <c r="D185" s="4" t="inlineStr">
        <is>
          <t>0</t>
        </is>
      </c>
      <c r="E185" s="5" t="inlineStr">
        <is>
          <t>80,00</t>
        </is>
      </c>
      <c r="F185" s="4" t="inlineStr">
        <is>
          <t>50.00</t>
        </is>
      </c>
    </row>
    <row collapsed="false" customFormat="false" customHeight="false" hidden="false" ht="12.1" outlineLevel="0" r="186">
      <c r="A186" s="5" t="s">
        <f>=HYPERLINK("https://rossileiloes.com.br/lote/detalhe/60032", "1103")</f>
      </c>
      <c r="B186" s="4" t="s">
        <f>=HYPERLINK("https://rossileiloes.com.br/lote/detalhe/60032", " Painel Cerâmico Estilo português 3 peças 60x60 cm   Piso Laminado Durafloor")</f>
      </c>
      <c r="C186" s="4" t="inlineStr">
        <is>
          <t>Vendido</t>
        </is>
      </c>
      <c r="D186" s="4" t="inlineStr">
        <is>
          <t>1</t>
        </is>
      </c>
      <c r="E186" s="5" t="inlineStr">
        <is>
          <t>85,00</t>
        </is>
      </c>
      <c r="F186" s="4" t="inlineStr">
        <is>
          <t>50.00</t>
        </is>
      </c>
    </row>
    <row collapsed="false" customFormat="false" customHeight="false" hidden="false" ht="12.1" outlineLevel="0" r="187">
      <c r="A187" s="5" t="s">
        <f>=HYPERLINK("https://rossileiloes.com.br/lote/detalhe/60030", "1104")</f>
      </c>
      <c r="B187" s="4" t="s">
        <f>=HYPERLINK("https://rossileiloes.com.br/lote/detalhe/60030", " Tintas e impermeabilizante")</f>
      </c>
      <c r="C187" s="4" t="inlineStr">
        <is>
          <t>Vendido</t>
        </is>
      </c>
      <c r="D187" s="4" t="inlineStr">
        <is>
          <t>1</t>
        </is>
      </c>
      <c r="E187" s="5" t="inlineStr">
        <is>
          <t>70,00</t>
        </is>
      </c>
      <c r="F187" s="4" t="inlineStr">
        <is>
          <t>50.00</t>
        </is>
      </c>
    </row>
    <row collapsed="false" customFormat="false" customHeight="false" hidden="false" ht="12.1" outlineLevel="0" r="188">
      <c r="A188" s="5" t="s">
        <f>=HYPERLINK("https://rossileiloes.com.br/lote/detalhe/60044", "1105")</f>
      </c>
      <c r="B188" s="4" t="s">
        <f>=HYPERLINK("https://rossileiloes.com.br/lote/detalhe/60044", " Cabos Diversos   Diversos Materiais e Mostruários ")</f>
      </c>
      <c r="C188" s="4" t="inlineStr">
        <is>
          <t>Não vendido</t>
        </is>
      </c>
      <c r="D188" s="4" t="inlineStr">
        <is>
          <t>0</t>
        </is>
      </c>
      <c r="E188" s="5" t="inlineStr">
        <is>
          <t>40,00</t>
        </is>
      </c>
      <c r="F188" s="4" t="inlineStr">
        <is>
          <t>50.00</t>
        </is>
      </c>
    </row>
    <row collapsed="false" customFormat="false" customHeight="false" hidden="false" ht="12.1" outlineLevel="0" r="189">
      <c r="A189" s="5" t="s">
        <f>=HYPERLINK("https://rossileiloes.com.br/lote/detalhe/60037", "1106")</f>
      </c>
      <c r="B189" s="4" t="s">
        <f>=HYPERLINK("https://rossileiloes.com.br/lote/detalhe/60037", " Bolsa em couro forrada")</f>
      </c>
      <c r="C189" s="4" t="inlineStr">
        <is>
          <t>Vendido</t>
        </is>
      </c>
      <c r="D189" s="4" t="inlineStr">
        <is>
          <t>1</t>
        </is>
      </c>
      <c r="E189" s="5" t="inlineStr">
        <is>
          <t>50,00</t>
        </is>
      </c>
      <c r="F189" s="4" t="inlineStr">
        <is>
          <t>50.00</t>
        </is>
      </c>
    </row>
    <row collapsed="false" customFormat="false" customHeight="false" hidden="false" ht="12.1" outlineLevel="0" r="190">
      <c r="A190" s="5" t="s">
        <f>=HYPERLINK("https://rossileiloes.com.br/lote/detalhe/60027", "1107")</f>
      </c>
      <c r="B190" s="4" t="s">
        <f>=HYPERLINK("https://rossileiloes.com.br/lote/detalhe/60027", " Lustres   Papel de Parede Importado ")</f>
      </c>
      <c r="C190" s="4" t="inlineStr">
        <is>
          <t>Não vendido</t>
        </is>
      </c>
      <c r="D190" s="4" t="inlineStr">
        <is>
          <t>0</t>
        </is>
      </c>
      <c r="E190" s="5" t="inlineStr">
        <is>
          <t>90,00</t>
        </is>
      </c>
      <c r="F190" s="4" t="inlineStr">
        <is>
          <t>50.00</t>
        </is>
      </c>
    </row>
    <row collapsed="false" customFormat="false" customHeight="false" hidden="false" ht="12.1" outlineLevel="0" r="191">
      <c r="A191" s="5" t="s">
        <f>=HYPERLINK("https://rossileiloes.com.br/lote/detalhe/60043", "1108")</f>
      </c>
      <c r="B191" s="4" t="s">
        <f>=HYPERLINK("https://rossileiloes.com.br/lote/detalhe/60043", " Tablet Alcatel   Impressora Lexmark")</f>
      </c>
      <c r="C191" s="4" t="inlineStr">
        <is>
          <t>Vendido</t>
        </is>
      </c>
      <c r="D191" s="4" t="inlineStr">
        <is>
          <t>1</t>
        </is>
      </c>
      <c r="E191" s="5" t="inlineStr">
        <is>
          <t>50,00</t>
        </is>
      </c>
      <c r="F191" s="4" t="inlineStr">
        <is>
          <t>50.00</t>
        </is>
      </c>
    </row>
    <row collapsed="false" customFormat="false" customHeight="false" hidden="false" ht="12.1" outlineLevel="0" r="192">
      <c r="A192" s="5" t="s">
        <f>=HYPERLINK("https://rossileiloes.com.br/lote/detalhe/60036", "1109")</f>
      </c>
      <c r="B192" s="4" t="s">
        <f>=HYPERLINK("https://rossileiloes.com.br/lote/detalhe/60036", " Capa Massageadora Importada para banco de Carro ")</f>
      </c>
      <c r="C192" s="4" t="inlineStr">
        <is>
          <t>Não vendido</t>
        </is>
      </c>
      <c r="D192" s="4" t="inlineStr">
        <is>
          <t>0</t>
        </is>
      </c>
      <c r="E192" s="5" t="inlineStr">
        <is>
          <t>60,00</t>
        </is>
      </c>
      <c r="F192" s="4" t="inlineStr">
        <is>
          <t>50.00</t>
        </is>
      </c>
    </row>
    <row collapsed="false" customFormat="false" customHeight="false" hidden="false" ht="12.1" outlineLevel="0" r="193">
      <c r="A193" s="5" t="s">
        <f>=HYPERLINK("https://rossileiloes.com.br/lote/detalhe/60029", "1110")</f>
      </c>
      <c r="B193" s="4" t="s">
        <f>=HYPERLINK("https://rossileiloes.com.br/lote/detalhe/60029", " Máquina de lavar")</f>
      </c>
      <c r="C193" s="4" t="inlineStr">
        <is>
          <t>Vendido</t>
        </is>
      </c>
      <c r="D193" s="4" t="inlineStr">
        <is>
          <t>1</t>
        </is>
      </c>
      <c r="E193" s="5" t="inlineStr">
        <is>
          <t>100,00</t>
        </is>
      </c>
      <c r="F193" s="4" t="inlineStr">
        <is>
          <t>50.00</t>
        </is>
      </c>
    </row>
    <row collapsed="false" customFormat="false" customHeight="false" hidden="false" ht="12.1" outlineLevel="0" r="194">
      <c r="A194" s="5" t="s">
        <f>=HYPERLINK("https://rossileiloes.com.br/lote/detalhe/60028", "1111")</f>
      </c>
      <c r="B194" s="4" t="s">
        <f>=HYPERLINK("https://rossileiloes.com.br/lote/detalhe/60028", " Conjunto de Xicara para Chá")</f>
      </c>
      <c r="C194" s="4" t="inlineStr">
        <is>
          <t>Vendido</t>
        </is>
      </c>
      <c r="D194" s="4" t="inlineStr">
        <is>
          <t>2</t>
        </is>
      </c>
      <c r="E194" s="5" t="inlineStr">
        <is>
          <t>100,00</t>
        </is>
      </c>
      <c r="F194" s="4" t="inlineStr">
        <is>
          <t>50.00</t>
        </is>
      </c>
    </row>
    <row collapsed="false" customFormat="false" customHeight="false" hidden="false" ht="12.1" outlineLevel="0" r="195">
      <c r="A195" s="5" t="s">
        <f>=HYPERLINK("https://rossileiloes.com.br/lote/detalhe/60042", "1112")</f>
      </c>
      <c r="B195" s="4" t="s">
        <f>=HYPERLINK("https://rossileiloes.com.br/lote/detalhe/60042", " Maca de Ambulância completa e cilindro de oxigênio")</f>
      </c>
      <c r="C195" s="4" t="inlineStr">
        <is>
          <t>Não vendido</t>
        </is>
      </c>
      <c r="D195" s="4" t="inlineStr">
        <is>
          <t>0</t>
        </is>
      </c>
      <c r="E195" s="5" t="inlineStr">
        <is>
          <t>1.000,00</t>
        </is>
      </c>
      <c r="F195" s="4" t="inlineStr">
        <is>
          <t>100.00</t>
        </is>
      </c>
    </row>
    <row collapsed="false" customFormat="false" customHeight="false" hidden="false" ht="12.1" outlineLevel="0" r="196">
      <c r="A196" s="5" t="s">
        <f>=HYPERLINK("https://rossileiloes.com.br/lote/detalhe/60040", "1113")</f>
      </c>
      <c r="B196" s="4" t="s">
        <f>=HYPERLINK("https://rossileiloes.com.br/lote/detalhe/60040", "AUDI A4 2.0 16V TFSI 183/180cv Turbo. ANO  2011/12 ")</f>
      </c>
      <c r="C196" s="4" t="inlineStr">
        <is>
          <t>Não vendido</t>
        </is>
      </c>
      <c r="D196" s="4" t="inlineStr">
        <is>
          <t>32</t>
        </is>
      </c>
      <c r="E196" s="5" t="inlineStr">
        <is>
          <t>36.250,00</t>
        </is>
      </c>
      <c r="F196" s="4" t="inlineStr">
        <is>
          <t>250.00</t>
        </is>
      </c>
    </row>
    <row collapsed="false" customFormat="false" customHeight="false" hidden="false" ht="12.1" outlineLevel="0" r="197">
      <c r="A197" s="5" t="s">
        <f>=HYPERLINK("https://rossileiloes.com.br/lote/detalhe/60031", "1114")</f>
      </c>
      <c r="B197" s="4" t="s">
        <f>=HYPERLINK("https://rossileiloes.com.br/lote/detalhe/60031", " Vaso Grande")</f>
      </c>
      <c r="C197" s="4" t="inlineStr">
        <is>
          <t>Vendido</t>
        </is>
      </c>
      <c r="D197" s="4" t="inlineStr">
        <is>
          <t>1</t>
        </is>
      </c>
      <c r="E197" s="5" t="inlineStr">
        <is>
          <t>70,00</t>
        </is>
      </c>
      <c r="F197" s="4" t="inlineStr">
        <is>
          <t>50.00</t>
        </is>
      </c>
    </row>
    <row collapsed="false" customFormat="false" customHeight="false" hidden="false" ht="12.1" outlineLevel="0" r="198">
      <c r="A198" s="5" t="s">
        <f>=HYPERLINK("https://rossileiloes.com.br/lote/detalhe/60038", "1115")</f>
      </c>
      <c r="B198" s="4" t="s">
        <f>=HYPERLINK("https://rossileiloes.com.br/lote/detalhe/60038", " Suporte  para bicicleta")</f>
      </c>
      <c r="C198" s="4" t="inlineStr">
        <is>
          <t>Não vendido</t>
        </is>
      </c>
      <c r="D198" s="4" t="inlineStr">
        <is>
          <t>0</t>
        </is>
      </c>
      <c r="E198" s="5" t="inlineStr">
        <is>
          <t>10,00</t>
        </is>
      </c>
      <c r="F198" s="4" t="inlineStr">
        <is>
          <t>100.00</t>
        </is>
      </c>
    </row>
    <row collapsed="false" customFormat="false" customHeight="false" hidden="false" ht="12.1" outlineLevel="0" r="199">
      <c r="A199" s="5" t="s">
        <f>=HYPERLINK("https://rossileiloes.com.br/lote/detalhe/60035", "1116")</f>
      </c>
      <c r="B199" s="4" t="s">
        <f>=HYPERLINK("https://rossileiloes.com.br/lote/detalhe/60035", " Aprox. 09 unidades de Jeans, sendo: calças e shorts de marcas variadas.")</f>
      </c>
      <c r="C199" s="4" t="inlineStr">
        <is>
          <t>Não vendido</t>
        </is>
      </c>
      <c r="D199" s="4" t="inlineStr">
        <is>
          <t>0</t>
        </is>
      </c>
      <c r="E199" s="5" t="inlineStr">
        <is>
          <t>100,00</t>
        </is>
      </c>
      <c r="F199" s="4" t="inlineStr">
        <is>
          <t>50.00</t>
        </is>
      </c>
    </row>
    <row collapsed="false" customFormat="false" customHeight="false" hidden="false" ht="12.1" outlineLevel="0" r="200">
      <c r="A200" s="5" t="s">
        <f>=HYPERLINK("https://rossileiloes.com.br/lote/detalhe/60034", "1117")</f>
      </c>
      <c r="B200" s="4" t="s">
        <f>=HYPERLINK("https://rossileiloes.com.br/lote/detalhe/60034", " Aprox. 43 Peças de Roupas diversas")</f>
      </c>
      <c r="C200" s="4" t="inlineStr">
        <is>
          <t>Não vendido</t>
        </is>
      </c>
      <c r="D200" s="4" t="inlineStr">
        <is>
          <t>0</t>
        </is>
      </c>
      <c r="E200" s="5" t="inlineStr">
        <is>
          <t>400,00</t>
        </is>
      </c>
      <c r="F200" s="4" t="inlineStr">
        <is>
          <t>50.00</t>
        </is>
      </c>
    </row>
    <row collapsed="false" customFormat="false" customHeight="false" hidden="false" ht="12.1" outlineLevel="0" r="201">
      <c r="A201" s="5" t="s">
        <f>=HYPERLINK("https://rossileiloes.com.br/lote/detalhe/60039", "1118")</f>
      </c>
      <c r="B201" s="4" t="s">
        <f>=HYPERLINK("https://rossileiloes.com.br/lote/detalhe/60039", " Cafeteira Eletrica")</f>
      </c>
      <c r="C201" s="4" t="inlineStr">
        <is>
          <t>Não vendido</t>
        </is>
      </c>
      <c r="D201" s="4" t="inlineStr">
        <is>
          <t>0</t>
        </is>
      </c>
      <c r="E201" s="5" t="inlineStr">
        <is>
          <t>50,00</t>
        </is>
      </c>
      <c r="F201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2026-04-24T11:26:49.00Z</dcterms:created>
  <dc:creator>Tellks Tecnologia</dc:creator>
  <cp:revision>0</cp:revision>
</cp:coreProperties>
</file>