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13/09/2022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=HYPERLINK("https://rossileiloes.com.br/lote/detalhe/140508", "000")</f>
      </c>
      <c r="B11" s="4" t="s">
        <f>=HYPERLINK("https://rossileiloes.com.br/lote/detalhe/140508", " Mala Antiga Cheia de Dinheiro Antigo conforme as fotos (Cédulas Nacionais de Diversos Valores e épocas).")</f>
      </c>
      <c r="C11" s="4" t="inlineStr">
        <is>
          <t>Não vendido</t>
        </is>
      </c>
      <c r="D11" s="4" t="inlineStr">
        <is>
          <t>0</t>
        </is>
      </c>
      <c r="E11" s="5" t="inlineStr">
        <is>
          <t>490,00</t>
        </is>
      </c>
      <c r="F11" s="4" t="inlineStr">
        <is>
          <t>150.00</t>
        </is>
      </c>
    </row>
    <row collapsed="false" customFormat="false" customHeight="false" hidden="false" ht="12.1" outlineLevel="0" r="12">
      <c r="A12" s="5" t="s">
        <f>=HYPERLINK("https://rossileiloes.com.br/lote/detalhe/140153", "001")</f>
      </c>
      <c r="B12" s="4" t="s">
        <f>=HYPERLINK("https://rossileiloes.com.br/lote/detalhe/140153", " FORD RURAL WILLYS | Ano 1971 | 4x4 | Gasolina")</f>
      </c>
      <c r="C12" s="4" t="inlineStr">
        <is>
          <t>Não vendido</t>
        </is>
      </c>
      <c r="D12" s="4" t="inlineStr">
        <is>
          <t>5</t>
        </is>
      </c>
      <c r="E12" s="5" t="inlineStr">
        <is>
          <t>33.500,00</t>
        </is>
      </c>
      <c r="F12" s="4" t="inlineStr">
        <is>
          <t>250.00</t>
        </is>
      </c>
    </row>
    <row collapsed="false" customFormat="false" customHeight="false" hidden="false" ht="12.1" outlineLevel="0" r="13">
      <c r="A13" s="5" t="s">
        <f>=HYPERLINK("https://rossileiloes.com.br/lote/detalhe/139408", "002")</f>
      </c>
      <c r="B13" s="4" t="s">
        <f>=HYPERLINK("https://rossileiloes.com.br/lote/detalhe/139408", " 30 GARRAFAS DE CACHAÇA SABOR UMBURANA COM MEL - 700ml CADA GARRAFA")</f>
      </c>
      <c r="C13" s="4" t="inlineStr">
        <is>
          <t>Não vendido</t>
        </is>
      </c>
      <c r="D13" s="4" t="inlineStr">
        <is>
          <t>0</t>
        </is>
      </c>
      <c r="E13" s="5" t="inlineStr">
        <is>
          <t>250,00</t>
        </is>
      </c>
      <c r="F13" s="4" t="inlineStr">
        <is>
          <t>50.00</t>
        </is>
      </c>
    </row>
    <row collapsed="false" customFormat="false" customHeight="false" hidden="false" ht="12.1" outlineLevel="0" r="14">
      <c r="A14" s="5" t="s">
        <f>=HYPERLINK("https://rossileiloes.com.br/lote/detalhe/140154", "003")</f>
      </c>
      <c r="B14" s="4" t="s">
        <f>=HYPERLINK("https://rossileiloes.com.br/lote/detalhe/140154", " Lote C/ 77 unidades  de tinta para impressoras, sendo: 66- Tonners ( sem uso) Nas caixas  diversas marcas e 11 Cartuchos de Tinta marca hp.")</f>
      </c>
      <c r="C14" s="4" t="inlineStr">
        <is>
          <t>Não vendido</t>
        </is>
      </c>
      <c r="D14" s="4" t="inlineStr">
        <is>
          <t>0</t>
        </is>
      </c>
      <c r="E14" s="5" t="inlineStr">
        <is>
          <t>300,00</t>
        </is>
      </c>
      <c r="F14" s="4" t="inlineStr">
        <is>
          <t>50.00</t>
        </is>
      </c>
    </row>
    <row collapsed="false" customFormat="false" customHeight="false" hidden="false" ht="12.1" outlineLevel="0" r="15">
      <c r="A15" s="5" t="s">
        <f>=HYPERLINK("https://rossileiloes.com.br/lote/detalhe/139398", "004")</f>
      </c>
      <c r="B15" s="4" t="s">
        <f>=HYPERLINK("https://rossileiloes.com.br/lote/detalhe/139398", "[ VÍDEO ] FATIADOR DE FRIOS MANUAL (MANIVELA) ANTIGO  (FUNCIONANDO)")</f>
      </c>
      <c r="C15" s="4" t="inlineStr">
        <is>
          <t>Vendido</t>
        </is>
      </c>
      <c r="D15" s="4" t="inlineStr">
        <is>
          <t>2</t>
        </is>
      </c>
      <c r="E15" s="5" t="inlineStr">
        <is>
          <t>200,00</t>
        </is>
      </c>
      <c r="F15" s="4" t="inlineStr">
        <is>
          <t>50.00</t>
        </is>
      </c>
    </row>
    <row collapsed="false" customFormat="false" customHeight="false" hidden="false" ht="12.1" outlineLevel="0" r="16">
      <c r="A16" s="5" t="s">
        <f>=HYPERLINK("https://rossileiloes.com.br/lote/detalhe/139409", "005")</f>
      </c>
      <c r="B16" s="4" t="s">
        <f>=HYPERLINK("https://rossileiloes.com.br/lote/detalhe/139409", " LOTE C/ DIVERSOS BRINQUEDOS. L4 ( NO ESTADO).")</f>
      </c>
      <c r="C16" s="4" t="inlineStr">
        <is>
          <t>Vendido</t>
        </is>
      </c>
      <c r="D16" s="4" t="inlineStr">
        <is>
          <t>1</t>
        </is>
      </c>
      <c r="E16" s="5" t="inlineStr">
        <is>
          <t>80,00</t>
        </is>
      </c>
      <c r="F16" s="4" t="inlineStr">
        <is>
          <t>50.00</t>
        </is>
      </c>
    </row>
    <row collapsed="false" customFormat="false" customHeight="false" hidden="false" ht="12.1" outlineLevel="0" r="17">
      <c r="A17" s="5" t="s">
        <f>=HYPERLINK("https://rossileiloes.com.br/lote/detalhe/140155", "006")</f>
      </c>
      <c r="B17" s="4" t="s">
        <f>=HYPERLINK("https://rossileiloes.com.br/lote/detalhe/140155", " [ VÍDEO ] Equipamentos de monitoramento profissional, vários itens: usados e sem uso")</f>
      </c>
      <c r="C17" s="4" t="inlineStr">
        <is>
          <t>Vendido</t>
        </is>
      </c>
      <c r="D17" s="4" t="inlineStr">
        <is>
          <t>1</t>
        </is>
      </c>
      <c r="E17" s="5" t="inlineStr">
        <is>
          <t>300,00</t>
        </is>
      </c>
      <c r="F17" s="4" t="inlineStr">
        <is>
          <t>50.00</t>
        </is>
      </c>
    </row>
    <row collapsed="false" customFormat="false" customHeight="false" hidden="false" ht="12.1" outlineLevel="0" r="18">
      <c r="A18" s="5" t="s">
        <f>=HYPERLINK("https://rossileiloes.com.br/lote/detalhe/140156", "007")</f>
      </c>
      <c r="B18" s="4" t="s">
        <f>=HYPERLINK("https://rossileiloes.com.br/lote/detalhe/140156", "[ VÍDEO ] Lote C/ Diversos Autoramas Antigos. Diversos modelos. (inclusive um deles sem uso). Guardados há muitos anos,  relíquias para colecionadores.")</f>
      </c>
      <c r="C18" s="4" t="inlineStr">
        <is>
          <t>Vendido</t>
        </is>
      </c>
      <c r="D18" s="4" t="inlineStr">
        <is>
          <t>3</t>
        </is>
      </c>
      <c r="E18" s="5" t="inlineStr">
        <is>
          <t>650,00</t>
        </is>
      </c>
      <c r="F18" s="4" t="inlineStr">
        <is>
          <t>50.00</t>
        </is>
      </c>
    </row>
    <row collapsed="false" customFormat="false" customHeight="false" hidden="false" ht="12.1" outlineLevel="0" r="19">
      <c r="A19" s="5" t="s">
        <f>=HYPERLINK("https://rossileiloes.com.br/lote/detalhe/140159", "008")</f>
      </c>
      <c r="B19" s="4" t="s">
        <f>=HYPERLINK("https://rossileiloes.com.br/lote/detalhe/140159", " Lote contendo 05 fantasias para Adultos: Olivia Palito, Caveira, Egípcia e outros conforme fotos. (Semi novas).")</f>
      </c>
      <c r="C19" s="4" t="inlineStr">
        <is>
          <t>Não vendido</t>
        </is>
      </c>
      <c r="D19" s="4" t="inlineStr">
        <is>
          <t>0</t>
        </is>
      </c>
      <c r="E19" s="5" t="inlineStr">
        <is>
          <t>80,00</t>
        </is>
      </c>
      <c r="F19" s="4" t="inlineStr">
        <is>
          <t>50.00</t>
        </is>
      </c>
    </row>
    <row collapsed="false" customFormat="false" customHeight="false" hidden="false" ht="12.1" outlineLevel="0" r="20">
      <c r="A20" s="5" t="s">
        <f>=HYPERLINK("https://rossileiloes.com.br/lote/detalhe/139371", "009")</f>
      </c>
      <c r="B20" s="4" t="s">
        <f>=HYPERLINK("https://rossileiloes.com.br/lote/detalhe/139371", " [ VÍDEO ] HONDA CB 550 FOUR. ANO 1976. CAFÉ RACER. RELÍQUIA PARA COLECIONADORES. Documentos em ordem.")</f>
      </c>
      <c r="C20" s="4" t="inlineStr">
        <is>
          <t>Não vendido</t>
        </is>
      </c>
      <c r="D20" s="4" t="inlineStr">
        <is>
          <t>0</t>
        </is>
      </c>
      <c r="E20" s="5" t="inlineStr">
        <is>
          <t>40.000,00</t>
        </is>
      </c>
      <c r="F20" s="4" t="inlineStr">
        <is>
          <t>200.00</t>
        </is>
      </c>
    </row>
    <row collapsed="false" customFormat="false" customHeight="false" hidden="false" ht="12.1" outlineLevel="0" r="21">
      <c r="A21" s="5" t="s">
        <f>=HYPERLINK("https://rossileiloes.com.br/lote/detalhe/141911", "010")</f>
      </c>
      <c r="B21" s="4" t="s">
        <f>=HYPERLINK("https://rossileiloes.com.br/lote/detalhe/141911", "[ VÍDEO ] Vespa Piaggio Px 200 Partida elétrica e pedal. Veículo Ornamental. ")</f>
      </c>
      <c r="C21" s="4" t="inlineStr">
        <is>
          <t>Lote retirado</t>
        </is>
      </c>
      <c r="D21" s="4" t="inlineStr">
        <is>
          <t>37</t>
        </is>
      </c>
      <c r="E21" s="5" t="inlineStr">
        <is>
          <t>6.600,00</t>
        </is>
      </c>
      <c r="F21" s="4" t="inlineStr">
        <is>
          <t>100.00</t>
        </is>
      </c>
    </row>
    <row collapsed="false" customFormat="false" customHeight="false" hidden="false" ht="12.1" outlineLevel="0" r="22">
      <c r="A22" s="5" t="s">
        <f>=HYPERLINK("https://rossileiloes.com.br/lote/detalhe/141430", "011")</f>
      </c>
      <c r="B22" s="4" t="s">
        <f>=HYPERLINK("https://rossileiloes.com.br/lote/detalhe/141430", " Lote C/ 100 Itens. Sendo: Brincos, colar, prendedor de cabelo, pulseiras, pingente e outros, diversos modelos e estilos.(BJ-1)")</f>
      </c>
      <c r="C22" s="4" t="inlineStr">
        <is>
          <t>Vendido</t>
        </is>
      </c>
      <c r="D22" s="4" t="inlineStr">
        <is>
          <t>1</t>
        </is>
      </c>
      <c r="E22" s="5" t="inlineStr">
        <is>
          <t>80,00</t>
        </is>
      </c>
      <c r="F22" s="4" t="inlineStr">
        <is>
          <t>50.00</t>
        </is>
      </c>
    </row>
    <row collapsed="false" customFormat="false" customHeight="false" hidden="false" ht="12.1" outlineLevel="0" r="23">
      <c r="A23" s="5" t="s">
        <f>=HYPERLINK("https://rossileiloes.com.br/lote/detalhe/143054", "012")</f>
      </c>
      <c r="B23" s="4" t="s">
        <f>=HYPERLINK("https://rossileiloes.com.br/lote/detalhe/143054", "[ VÍDEO ] Lote contendo aprox. 1200 unidades de Tubos de Cola Elmer's. Diversos Tamanhos, Cores e Modelos. Não Tóxica, ")</f>
      </c>
      <c r="C23" s="4" t="inlineStr">
        <is>
          <t>Não vendido</t>
        </is>
      </c>
      <c r="D23" s="4" t="inlineStr">
        <is>
          <t>0</t>
        </is>
      </c>
      <c r="E23" s="5" t="inlineStr">
        <is>
          <t>1.200,00</t>
        </is>
      </c>
      <c r="F23" s="4" t="inlineStr">
        <is>
          <t>200.00</t>
        </is>
      </c>
    </row>
    <row collapsed="false" customFormat="false" customHeight="false" hidden="false" ht="12.1" outlineLevel="0" r="24">
      <c r="A24" s="5" t="s">
        <f>=HYPERLINK("https://rossileiloes.com.br/lote/detalhe/141904", "013")</f>
      </c>
      <c r="B24" s="4" t="s">
        <f>=HYPERLINK("https://rossileiloes.com.br/lote/detalhe/141904", "[ VÍDEOS ] MOTOCICLETA BMW K 1600 GT. ANO 2011/ 2012. MOTOR 06 CILINDROS. MANUAL, CHAVE RESERVA E CONTROLE.")</f>
      </c>
      <c r="C24" s="4" t="inlineStr">
        <is>
          <t>Não vendido</t>
        </is>
      </c>
      <c r="D24" s="4" t="inlineStr">
        <is>
          <t>1</t>
        </is>
      </c>
      <c r="E24" s="5" t="inlineStr">
        <is>
          <t>47.750,00</t>
        </is>
      </c>
      <c r="F24" s="4" t="inlineStr">
        <is>
          <t>250.00</t>
        </is>
      </c>
    </row>
    <row collapsed="false" customFormat="false" customHeight="false" hidden="false" ht="12.1" outlineLevel="0" r="25">
      <c r="A25" s="5" t="s">
        <f>=HYPERLINK("https://rossileiloes.com.br/lote/detalhe/139362", "014")</f>
      </c>
      <c r="B25" s="4" t="s">
        <f>=HYPERLINK("https://rossileiloes.com.br/lote/detalhe/139362",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=HYPERLINK("https://rossileiloes.com.br/lote/detalhe/140506", "015")</f>
      </c>
      <c r="B26" s="4" t="s">
        <f>=HYPERLINK("https://rossileiloes.com.br/lote/detalhe/140506", " Lote C/ 50 brinquedos Colecionáveis, diversos modelos e estilos. (B1)")</f>
      </c>
      <c r="C26" s="4" t="inlineStr">
        <is>
          <t>Vendido</t>
        </is>
      </c>
      <c r="D26" s="4" t="inlineStr">
        <is>
          <t>2</t>
        </is>
      </c>
      <c r="E26" s="5" t="inlineStr">
        <is>
          <t>180,00</t>
        </is>
      </c>
      <c r="F26" s="4" t="inlineStr">
        <is>
          <t>50.00</t>
        </is>
      </c>
    </row>
    <row collapsed="false" customFormat="false" customHeight="false" hidden="false" ht="12.1" outlineLevel="0" r="27">
      <c r="A27" s="5" t="s">
        <f>=HYPERLINK("https://rossileiloes.com.br/lote/detalhe/139410", "016")</f>
      </c>
      <c r="B27" s="4" t="s">
        <f>=HYPERLINK("https://rossileiloes.com.br/lote/detalhe/139410", " LOTE C/ DIVERSOS BRINQUEDOS. L5 ( NO ESTADO).")</f>
      </c>
      <c r="C27" s="4" t="inlineStr">
        <is>
          <t>Não vendido</t>
        </is>
      </c>
      <c r="D27" s="4" t="inlineStr">
        <is>
          <t>0</t>
        </is>
      </c>
      <c r="E27" s="5" t="inlineStr">
        <is>
          <t>80,00</t>
        </is>
      </c>
      <c r="F27" s="4" t="inlineStr">
        <is>
          <t>50.00</t>
        </is>
      </c>
    </row>
    <row collapsed="false" customFormat="false" customHeight="false" hidden="false" ht="12.1" outlineLevel="0" r="28">
      <c r="A28" s="5" t="s">
        <f>=HYPERLINK("https://rossileiloes.com.br/lote/detalhe/140507", "017")</f>
      </c>
      <c r="B28" s="4" t="s">
        <f>=HYPERLINK("https://rossileiloes.com.br/lote/detalhe/140507", " Lote C/ 08 brinquedos Colecionáveis, diversos modelos e estilos. (B2)")</f>
      </c>
      <c r="C28" s="4" t="inlineStr">
        <is>
          <t>Vendido</t>
        </is>
      </c>
      <c r="D28" s="4" t="inlineStr">
        <is>
          <t>1</t>
        </is>
      </c>
      <c r="E28" s="5" t="inlineStr">
        <is>
          <t>80,00</t>
        </is>
      </c>
      <c r="F28" s="4" t="inlineStr">
        <is>
          <t>50.00</t>
        </is>
      </c>
    </row>
    <row collapsed="false" customFormat="false" customHeight="false" hidden="false" ht="12.1" outlineLevel="0" r="29">
      <c r="A29" s="5" t="s">
        <f>=HYPERLINK("https://rossileiloes.com.br/lote/detalhe/140504", "018")</f>
      </c>
      <c r="B29" s="4" t="s">
        <f>=HYPERLINK("https://rossileiloes.com.br/lote/detalhe/140504", " 02 Vídeo Game, e Cartuchos sendo: 01- Odissey e 01- Atari, Ambos da Década de 1980, Originais em suas caixas conforme as fotos. Relíquia para Colecionadores.")</f>
      </c>
      <c r="C29" s="4" t="inlineStr">
        <is>
          <t>Vendido</t>
        </is>
      </c>
      <c r="D29" s="4" t="inlineStr">
        <is>
          <t>7</t>
        </is>
      </c>
      <c r="E29" s="5" t="inlineStr">
        <is>
          <t>1.300,00</t>
        </is>
      </c>
      <c r="F29" s="4" t="inlineStr">
        <is>
          <t>50.00</t>
        </is>
      </c>
    </row>
    <row collapsed="false" customFormat="false" customHeight="false" hidden="false" ht="12.1" outlineLevel="0" r="30">
      <c r="A30" s="5" t="s">
        <f>=HYPERLINK("https://rossileiloes.com.br/lote/detalhe/140505", "019")</f>
      </c>
      <c r="B30" s="4" t="s">
        <f>=HYPERLINK("https://rossileiloes.com.br/lote/detalhe/140505", " Lote C/ 90 Carrinhos Colecionáveis, diversos modelos e estilos. ")</f>
      </c>
      <c r="C30" s="4" t="inlineStr">
        <is>
          <t>Não vendido</t>
        </is>
      </c>
      <c r="D30" s="4" t="inlineStr">
        <is>
          <t>0</t>
        </is>
      </c>
      <c r="E30" s="5" t="inlineStr">
        <is>
          <t>80,00</t>
        </is>
      </c>
      <c r="F30" s="4" t="inlineStr">
        <is>
          <t>50.00</t>
        </is>
      </c>
    </row>
    <row collapsed="false" customFormat="false" customHeight="false" hidden="false" ht="12.1" outlineLevel="0" r="31">
      <c r="A31" s="5" t="s">
        <f>=HYPERLINK("https://rossileiloes.com.br/lote/detalhe/139363", "020")</f>
      </c>
      <c r="B31" s="4" t="s">
        <f>=HYPERLINK("https://rossileiloes.com.br/lote/detalhe/139363",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16.500,00</t>
        </is>
      </c>
      <c r="F31" s="4" t="inlineStr">
        <is>
          <t>250.00</t>
        </is>
      </c>
    </row>
    <row collapsed="false" customFormat="false" customHeight="false" hidden="false" ht="12.1" outlineLevel="0" r="32">
      <c r="A32" s="5" t="s">
        <f>=HYPERLINK("https://rossileiloes.com.br/lote/detalhe/139339", "021")</f>
      </c>
      <c r="B32" s="4" t="s">
        <f>=HYPERLINK("https://rossileiloes.com.br/lote/detalhe/139339",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=HYPERLINK("https://rossileiloes.com.br/lote/detalhe/140161", "022")</f>
      </c>
      <c r="B33" s="4" t="s">
        <f>=HYPERLINK("https://rossileiloes.com.br/lote/detalhe/140161", " 04 equipamentos Antigos para agricultura. Sendo: 01 Gradeado, 01 Arado, 01 Plantadeira e 01 Carpideira.")</f>
      </c>
      <c r="C33" s="4" t="inlineStr">
        <is>
          <t>Não vendido</t>
        </is>
      </c>
      <c r="D33" s="4" t="inlineStr">
        <is>
          <t>0</t>
        </is>
      </c>
      <c r="E33" s="5" t="inlineStr">
        <is>
          <t>450,00</t>
        </is>
      </c>
      <c r="F33" s="4" t="inlineStr">
        <is>
          <t>200.00</t>
        </is>
      </c>
    </row>
    <row collapsed="false" customFormat="false" customHeight="false" hidden="false" ht="12.1" outlineLevel="0" r="34">
      <c r="A34" s="5" t="s">
        <f>=HYPERLINK("https://rossileiloes.com.br/lote/detalhe/140160", "023")</f>
      </c>
      <c r="B34" s="4" t="s">
        <f>=HYPERLINK("https://rossileiloes.com.br/lote/detalhe/140160", " Lote contendo 05 fantasias para Adultos: Batman, Coringa, Arlequina, Pirata e outros conforme fotos.")</f>
      </c>
      <c r="C34" s="4" t="inlineStr">
        <is>
          <t>Não vendido</t>
        </is>
      </c>
      <c r="D34" s="4" t="inlineStr">
        <is>
          <t>0</t>
        </is>
      </c>
      <c r="E34" s="5" t="inlineStr">
        <is>
          <t>80,00</t>
        </is>
      </c>
      <c r="F34" s="4" t="inlineStr">
        <is>
          <t>50.00</t>
        </is>
      </c>
    </row>
    <row collapsed="false" customFormat="false" customHeight="false" hidden="false" ht="12.1" outlineLevel="0" r="35">
      <c r="A35" s="5" t="s">
        <f>=HYPERLINK("https://rossileiloes.com.br/lote/detalhe/139340", "024")</f>
      </c>
      <c r="B35" s="4" t="s">
        <f>=HYPERLINK("https://rossileiloes.com.br/lote/detalhe/139340",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=HYPERLINK("https://rossileiloes.com.br/lote/detalhe/139368", "025")</f>
      </c>
      <c r="B36" s="4" t="s">
        <f>=HYPERLINK("https://rossileiloes.com.br/lote/detalhe/139368", "Mini Jipe Antigo, Original todo em metal,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=HYPERLINK("https://rossileiloes.com.br/lote/detalhe/139345", "026")</f>
      </c>
      <c r="B37" s="4" t="s">
        <f>=HYPERLINK("https://rossileiloes.com.br/lote/detalhe/139345", " BONECO DO FOFÃO GRANDE, ORIGINAL DE ÉPOCA , DÉCADA DE 1980 ")</f>
      </c>
      <c r="C37" s="4" t="inlineStr">
        <is>
          <t>Não vendido</t>
        </is>
      </c>
      <c r="D37" s="4" t="inlineStr">
        <is>
          <t>0</t>
        </is>
      </c>
      <c r="E37" s="5" t="inlineStr">
        <is>
          <t>80,00</t>
        </is>
      </c>
      <c r="F37" s="4" t="inlineStr">
        <is>
          <t>100.00</t>
        </is>
      </c>
    </row>
    <row collapsed="false" customFormat="false" customHeight="false" hidden="false" ht="12.1" outlineLevel="0" r="38">
      <c r="A38" s="5" t="s">
        <f>=HYPERLINK("https://rossileiloes.com.br/lote/detalhe/139346", "027")</f>
      </c>
      <c r="B38" s="4" t="s">
        <f>=HYPERLINK("https://rossileiloes.com.br/lote/detalhe/139346",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80,00</t>
        </is>
      </c>
      <c r="F38" s="4" t="inlineStr">
        <is>
          <t>50.00</t>
        </is>
      </c>
    </row>
    <row collapsed="false" customFormat="false" customHeight="false" hidden="false" ht="12.1" outlineLevel="0" r="39">
      <c r="A39" s="5" t="s">
        <f>=HYPERLINK("https://rossileiloes.com.br/lote/detalhe/139411", "028")</f>
      </c>
      <c r="B39" s="4" t="s">
        <f>=HYPERLINK("https://rossileiloes.com.br/lote/detalhe/139411", " LOTE C/ DIVERSOS BRINQUEDOS. L6 ( NO ESTADO).")</f>
      </c>
      <c r="C39" s="4" t="inlineStr">
        <is>
          <t>Não vendido</t>
        </is>
      </c>
      <c r="D39" s="4" t="inlineStr">
        <is>
          <t>0</t>
        </is>
      </c>
      <c r="E39" s="5" t="inlineStr">
        <is>
          <t>80,00</t>
        </is>
      </c>
      <c r="F39" s="4" t="inlineStr">
        <is>
          <t>50.00</t>
        </is>
      </c>
    </row>
    <row collapsed="false" customFormat="false" customHeight="false" hidden="false" ht="12.1" outlineLevel="0" r="40">
      <c r="A40" s="5" t="s">
        <f>=HYPERLINK("https://rossileiloes.com.br/lote/detalhe/139399", "029")</f>
      </c>
      <c r="B40" s="4" t="s">
        <f>=HYPERLINK("https://rossileiloes.com.br/lote/detalhe/139399", "LOTE C/ DIVERSOS BRINQUEDOS.E PEÇAS  (Ref. L1)")</f>
      </c>
      <c r="C40" s="4" t="inlineStr">
        <is>
          <t>Não vendido</t>
        </is>
      </c>
      <c r="D40" s="4" t="inlineStr">
        <is>
          <t>0</t>
        </is>
      </c>
      <c r="E40" s="5" t="inlineStr">
        <is>
          <t>80,00</t>
        </is>
      </c>
      <c r="F40" s="4" t="inlineStr">
        <is>
          <t>50.00</t>
        </is>
      </c>
    </row>
    <row collapsed="false" customFormat="false" customHeight="false" hidden="false" ht="12.1" outlineLevel="0" r="41">
      <c r="A41" s="5" t="s">
        <f>=HYPERLINK("https://rossileiloes.com.br/lote/detalhe/139366", "030")</f>
      </c>
      <c r="B41" s="4" t="s">
        <f>=HYPERLINK("https://rossileiloes.com.br/lote/detalhe/139366",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=HYPERLINK("https://rossileiloes.com.br/lote/detalhe/140163", "031")</f>
      </c>
      <c r="B42" s="4" t="s">
        <f>=HYPERLINK("https://rossileiloes.com.br/lote/detalhe/140163", " Bicicleta Caloi Ergométrica Antiga, década de 1980")</f>
      </c>
      <c r="C42" s="4" t="inlineStr">
        <is>
          <t>Não vendido</t>
        </is>
      </c>
      <c r="D42" s="4" t="inlineStr">
        <is>
          <t>0</t>
        </is>
      </c>
      <c r="E42" s="5" t="inlineStr">
        <is>
          <t>220,00</t>
        </is>
      </c>
      <c r="F42" s="4" t="inlineStr">
        <is>
          <t>50.00</t>
        </is>
      </c>
    </row>
    <row collapsed="false" customFormat="false" customHeight="false" hidden="false" ht="12.1" outlineLevel="0" r="43">
      <c r="A43" s="5" t="s">
        <f>=HYPERLINK("https://rossileiloes.com.br/lote/detalhe/139394", "032")</f>
      </c>
      <c r="B43" s="4" t="s">
        <f>=HYPERLINK("https://rossileiloes.com.br/lote/detalhe/139394",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=HYPERLINK("https://rossileiloes.com.br/lote/detalhe/140162", "033")</f>
      </c>
      <c r="B44" s="4" t="s">
        <f>=HYPERLINK("https://rossileiloes.com.br/lote/detalhe/140162", " 03 Bonecos E.T., O Extraterrestre. Original Grow. 02- Grandes e 01- Médio. Década de 1980, para colecionadores")</f>
      </c>
      <c r="C44" s="4" t="inlineStr">
        <is>
          <t>Não vendido</t>
        </is>
      </c>
      <c r="D44" s="4" t="inlineStr">
        <is>
          <t>0</t>
        </is>
      </c>
      <c r="E44" s="5" t="inlineStr">
        <is>
          <t>80,00</t>
        </is>
      </c>
      <c r="F44" s="4" t="inlineStr">
        <is>
          <t>50.00</t>
        </is>
      </c>
    </row>
    <row collapsed="false" customFormat="false" customHeight="false" hidden="false" ht="12.1" outlineLevel="0" r="45">
      <c r="A45" s="5" t="s">
        <f>=HYPERLINK("https://rossileiloes.com.br/lote/detalhe/139375", "034")</f>
      </c>
      <c r="B45" s="4" t="s">
        <f>=HYPERLINK("https://rossileiloes.com.br/lote/detalhe/139375", "[ VÍDEOS ] LOTE CONTENDO 100 CÉDULAS DE DINHEIRO ANTIGO ORIGINAL, DE VÁRIOS VALORES E ÉPOCAS,  EM EXCELENTE ESTADO DE CONSERVAÇÃO, RARIDADE PARA COLECIONADORES.")</f>
      </c>
      <c r="C45" s="4" t="inlineStr">
        <is>
          <t>Vendido</t>
        </is>
      </c>
      <c r="D45" s="4" t="inlineStr">
        <is>
          <t>1</t>
        </is>
      </c>
      <c r="E45" s="5" t="inlineStr">
        <is>
          <t>150,00</t>
        </is>
      </c>
      <c r="F45" s="4" t="inlineStr">
        <is>
          <t>50.00</t>
        </is>
      </c>
    </row>
    <row collapsed="false" customFormat="false" customHeight="false" hidden="false" ht="12.1" outlineLevel="0" r="46">
      <c r="A46" s="5" t="s">
        <f>=HYPERLINK("https://rossileiloes.com.br/lote/detalhe/139414", "035")</f>
      </c>
      <c r="B46" s="4" t="s">
        <f>=HYPERLINK("https://rossileiloes.com.br/lote/detalhe/139414", " LOTE C/ DIVERSOS BRINQUEDOS. L7 ( NO ESTADO).")</f>
      </c>
      <c r="C46" s="4" t="inlineStr">
        <is>
          <t>Não vendido</t>
        </is>
      </c>
      <c r="D46" s="4" t="inlineStr">
        <is>
          <t>0</t>
        </is>
      </c>
      <c r="E46" s="5" t="inlineStr">
        <is>
          <t>80,00</t>
        </is>
      </c>
      <c r="F46" s="4" t="inlineStr">
        <is>
          <t>50.00</t>
        </is>
      </c>
    </row>
    <row collapsed="false" customFormat="false" customHeight="false" hidden="false" ht="12.1" outlineLevel="0" r="47">
      <c r="A47" s="5" t="s">
        <f>=HYPERLINK("https://rossileiloes.com.br/lote/detalhe/140157", "036")</f>
      </c>
      <c r="B47" s="4" t="s">
        <f>=HYPERLINK("https://rossileiloes.com.br/lote/detalhe/140157", " Lote contendo 05 fantasias: Enfermeira, Hello Kitty, Twister, Dançarina e outros conforme fotos. (Semi novas).")</f>
      </c>
      <c r="C47" s="4" t="inlineStr">
        <is>
          <t>Não vendido</t>
        </is>
      </c>
      <c r="D47" s="4" t="inlineStr">
        <is>
          <t>0</t>
        </is>
      </c>
      <c r="E47" s="5" t="inlineStr">
        <is>
          <t>80,00</t>
        </is>
      </c>
      <c r="F47" s="4" t="inlineStr">
        <is>
          <t>50.00</t>
        </is>
      </c>
    </row>
    <row collapsed="false" customFormat="false" customHeight="false" hidden="false" ht="12.1" outlineLevel="0" r="48">
      <c r="A48" s="5" t="s">
        <f>=HYPERLINK("https://rossileiloes.com.br/lote/detalhe/139374", "037")</f>
      </c>
      <c r="B48" s="4" t="s">
        <f>=HYPERLINK("https://rossileiloes.com.br/lote/detalhe/139374", "[ VÍDEOS ] LOTE CONTENDO 100 CÉDULAS DE DINHEIRO ANTIGO ORIGINAL, DE VÁRIOS VALORES E ÉPOCAS,  EM EXCELENTE ESTADO DE CONSERVAÇÃO, RARIDADE PARA COLECIONADORES.")</f>
      </c>
      <c r="C48" s="4" t="inlineStr">
        <is>
          <t>Não vendido</t>
        </is>
      </c>
      <c r="D48" s="4" t="inlineStr">
        <is>
          <t>0</t>
        </is>
      </c>
      <c r="E48" s="5" t="inlineStr">
        <is>
          <t>150,00</t>
        </is>
      </c>
      <c r="F48" s="4" t="inlineStr">
        <is>
          <t>50.00</t>
        </is>
      </c>
    </row>
    <row collapsed="false" customFormat="false" customHeight="false" hidden="false" ht="12.1" outlineLevel="0" r="49">
      <c r="A49" s="5" t="s">
        <f>=HYPERLINK("https://rossileiloes.com.br/lote/detalhe/140158", "038")</f>
      </c>
      <c r="B49" s="4" t="s">
        <f>=HYPERLINK("https://rossileiloes.com.br/lote/detalhe/140158", " Lote contendo 05 fantasias para Adultos: Super Homem, Bombeira, Dançarina de Can Can e outros conforme fotos. (Semi novas).")</f>
      </c>
      <c r="C49" s="4" t="inlineStr">
        <is>
          <t>Não vendido</t>
        </is>
      </c>
      <c r="D49" s="4" t="inlineStr">
        <is>
          <t>0</t>
        </is>
      </c>
      <c r="E49" s="5" t="inlineStr">
        <is>
          <t>80,00</t>
        </is>
      </c>
      <c r="F49" s="4" t="inlineStr">
        <is>
          <t>50.00</t>
        </is>
      </c>
    </row>
    <row collapsed="false" customFormat="false" customHeight="false" hidden="false" ht="12.1" outlineLevel="0" r="50">
      <c r="A50" s="5" t="s">
        <f>=HYPERLINK("https://rossileiloes.com.br/lote/detalhe/139396", "039")</f>
      </c>
      <c r="B50" s="4" t="s">
        <f>=HYPERLINK("https://rossileiloes.com.br/lote/detalhe/139396",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=HYPERLINK("https://rossileiloes.com.br/lote/detalhe/139376", "040")</f>
      </c>
      <c r="B51" s="4" t="s">
        <f>=HYPERLINK("https://rossileiloes.com.br/lote/detalhe/139376",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=HYPERLINK("https://rossileiloes.com.br/lote/detalhe/141915", "041")</f>
      </c>
      <c r="B52" s="4" t="s">
        <f>=HYPERLINK("https://rossileiloes.com.br/lote/detalhe/141915", " Lote com 100 Tubos de Cola Elmer's: Sendo 70 Transparente de 266 ml cada, e 30 Branca School de 225 ml cada. Não Tóxica.")</f>
      </c>
      <c r="C52" s="4" t="inlineStr">
        <is>
          <t>Não vendido</t>
        </is>
      </c>
      <c r="D52" s="4" t="inlineStr">
        <is>
          <t>0</t>
        </is>
      </c>
      <c r="E52" s="5" t="inlineStr">
        <is>
          <t>100,00</t>
        </is>
      </c>
      <c r="F52" s="4" t="inlineStr">
        <is>
          <t>50.00</t>
        </is>
      </c>
    </row>
    <row collapsed="false" customFormat="false" customHeight="false" hidden="false" ht="12.1" outlineLevel="0" r="53">
      <c r="A53" s="5" t="s">
        <f>=HYPERLINK("https://rossileiloes.com.br/lote/detalhe/139395", "042")</f>
      </c>
      <c r="B53" s="4" t="s">
        <f>=HYPERLINK("https://rossileiloes.com.br/lote/detalhe/139395", " 30 GARRAFAS DE CACHAÇA SABOR UMBURANA - 700ml CADA GARRAFA")</f>
      </c>
      <c r="C53" s="4" t="inlineStr">
        <is>
          <t>Não vendido</t>
        </is>
      </c>
      <c r="D53" s="4" t="inlineStr">
        <is>
          <t>0</t>
        </is>
      </c>
      <c r="E53" s="5" t="inlineStr">
        <is>
          <t>250,00</t>
        </is>
      </c>
      <c r="F53" s="4" t="inlineStr">
        <is>
          <t>50.00</t>
        </is>
      </c>
    </row>
    <row collapsed="false" customFormat="false" customHeight="false" hidden="false" ht="12.1" outlineLevel="0" r="54">
      <c r="A54" s="5" t="s">
        <f>=HYPERLINK("https://rossileiloes.com.br/lote/detalhe/139335", "043")</f>
      </c>
      <c r="B54" s="4" t="s">
        <f>=HYPERLINK("https://rossileiloes.com.br/lote/detalhe/139335", " BICICLETA ORIGINAL. POUCO USO.")</f>
      </c>
      <c r="C54" s="4" t="inlineStr">
        <is>
          <t>Não vendido</t>
        </is>
      </c>
      <c r="D54" s="4" t="inlineStr">
        <is>
          <t>0</t>
        </is>
      </c>
      <c r="E54" s="5" t="inlineStr">
        <is>
          <t>80,00</t>
        </is>
      </c>
      <c r="F54" s="4" t="inlineStr">
        <is>
          <t>50.00</t>
        </is>
      </c>
    </row>
    <row collapsed="false" customFormat="false" customHeight="false" hidden="false" ht="12.1" outlineLevel="0" r="55">
      <c r="A55" s="5" t="s">
        <f>=HYPERLINK("https://rossileiloes.com.br/lote/detalhe/139412", "044")</f>
      </c>
      <c r="B55" s="4" t="s">
        <f>=HYPERLINK("https://rossileiloes.com.br/lote/detalhe/139412", " LOTE C/ DIVERSOS BRINQUEDOS. L8 ( NO ESTADO).")</f>
      </c>
      <c r="C55" s="4" t="inlineStr">
        <is>
          <t>Não vendido</t>
        </is>
      </c>
      <c r="D55" s="4" t="inlineStr">
        <is>
          <t>0</t>
        </is>
      </c>
      <c r="E55" s="5" t="inlineStr">
        <is>
          <t>80,00</t>
        </is>
      </c>
      <c r="F55" s="4" t="inlineStr">
        <is>
          <t>50.00</t>
        </is>
      </c>
    </row>
    <row collapsed="false" customFormat="false" customHeight="false" hidden="false" ht="12.1" outlineLevel="0" r="56">
      <c r="A56" s="5" t="s">
        <f>=HYPERLINK("https://rossileiloes.com.br/lote/detalhe/139367", "045")</f>
      </c>
      <c r="B56" s="4" t="s">
        <f>=HYPERLINK("https://rossileiloes.com.br/lote/detalhe/139367", "Triciclo velocípede Antigo, totalmente Original,  Relíquia para Colecionadores")</f>
      </c>
      <c r="C56" s="4" t="inlineStr">
        <is>
          <t>Não vendido</t>
        </is>
      </c>
      <c r="D56" s="4" t="inlineStr">
        <is>
          <t>0</t>
        </is>
      </c>
      <c r="E56" s="5" t="inlineStr">
        <is>
          <t>740,00</t>
        </is>
      </c>
      <c r="F56" s="4" t="inlineStr">
        <is>
          <t>50.00</t>
        </is>
      </c>
    </row>
    <row collapsed="false" customFormat="false" customHeight="false" hidden="false" ht="12.1" outlineLevel="0" r="57">
      <c r="A57" s="5" t="s">
        <f>=HYPERLINK("https://rossileiloes.com.br/lote/detalhe/139400", "046")</f>
      </c>
      <c r="B57" s="4" t="s">
        <f>=HYPERLINK("https://rossileiloes.com.br/lote/detalhe/139400", "LOTE C/ DIVERSOS BRINQUEDOS.E PEÇAS  (Ref. L2)")</f>
      </c>
      <c r="C57" s="4" t="inlineStr">
        <is>
          <t>Não vendido</t>
        </is>
      </c>
      <c r="D57" s="4" t="inlineStr">
        <is>
          <t>0</t>
        </is>
      </c>
      <c r="E57" s="5" t="inlineStr">
        <is>
          <t>80,00</t>
        </is>
      </c>
      <c r="F57" s="4" t="inlineStr">
        <is>
          <t>50.00</t>
        </is>
      </c>
    </row>
    <row collapsed="false" customFormat="false" customHeight="false" hidden="false" ht="12.1" outlineLevel="0" r="58">
      <c r="A58" s="5" t="s">
        <f>=HYPERLINK("https://rossileiloes.com.br/lote/detalhe/139369", "047")</f>
      </c>
      <c r="B58" s="4" t="s">
        <f>=HYPERLINK("https://rossileiloes.com.br/lote/detalhe/139369", "[ VÍDEOS ] LOTE CONTENDO 100 CÉDULAS DE DINHEIRO ANTIGO ORIGINAL, DE VÁRIOS VALORES E ÉPOCAS,  EM EXCELENTE ESTADO DE CONSERVAÇÃO, RARIDADE PARA COLECIONADORES.")</f>
      </c>
      <c r="C58" s="4" t="inlineStr">
        <is>
          <t>Não vendido</t>
        </is>
      </c>
      <c r="D58" s="4" t="inlineStr">
        <is>
          <t>0</t>
        </is>
      </c>
      <c r="E58" s="5" t="inlineStr">
        <is>
          <t>150,00</t>
        </is>
      </c>
      <c r="F58" s="4" t="inlineStr">
        <is>
          <t>50.00</t>
        </is>
      </c>
    </row>
    <row collapsed="false" customFormat="false" customHeight="false" hidden="false" ht="12.1" outlineLevel="0" r="59">
      <c r="A59" s="5" t="s">
        <f>=HYPERLINK("https://rossileiloes.com.br/lote/detalhe/139347", "048")</f>
      </c>
      <c r="B59" s="4" t="s">
        <f>=HYPERLINK("https://rossileiloes.com.br/lote/detalhe/139347",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=HYPERLINK("https://rossileiloes.com.br/lote/detalhe/139370", "049")</f>
      </c>
      <c r="B60" s="4" t="s">
        <f>=HYPERLINK("https://rossileiloes.com.br/lote/detalhe/139370",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=HYPERLINK("https://rossileiloes.com.br/lote/detalhe/141431", "050")</f>
      </c>
      <c r="B61" s="4" t="s">
        <f>=HYPERLINK("https://rossileiloes.com.br/lote/detalhe/141431", " Lote C/ 100 Itens. Sendo: Anéis, Brincos, colar, prendedor de cabelo, pulseiras, pingente e outros, diversos modelos e estilos.(BJ-2) ")</f>
      </c>
      <c r="C61" s="4" t="inlineStr">
        <is>
          <t>Vendido</t>
        </is>
      </c>
      <c r="D61" s="4" t="inlineStr">
        <is>
          <t>1</t>
        </is>
      </c>
      <c r="E61" s="5" t="inlineStr">
        <is>
          <t>80,00</t>
        </is>
      </c>
      <c r="F61" s="4" t="inlineStr">
        <is>
          <t>50.00</t>
        </is>
      </c>
    </row>
    <row collapsed="false" customFormat="false" customHeight="false" hidden="false" ht="12.1" outlineLevel="0" r="62">
      <c r="A62" s="5" t="s">
        <f>=HYPERLINK("https://rossileiloes.com.br/lote/detalhe/139379", "051")</f>
      </c>
      <c r="B62" s="4" t="s">
        <f>=HYPERLINK("https://rossileiloes.com.br/lote/detalhe/139379",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=HYPERLINK("https://rossileiloes.com.br/lote/detalhe/140152", "052")</f>
      </c>
      <c r="B63" s="4" t="s">
        <f>=HYPERLINK("https://rossileiloes.com.br/lote/detalhe/140152", " LOTE CONTENDO 100 CÉDULAS DE DINHEIRO ANTIGO ORIGINAL, DE VÁRIOS VALORES E ÉPOCAS,  EM EXCELENTE ESTADO DE CONSERVAÇÃO, RARIDADE PARA COLECIONADORES.")</f>
      </c>
      <c r="C63" s="4" t="inlineStr">
        <is>
          <t>Não vendido</t>
        </is>
      </c>
      <c r="D63" s="4" t="inlineStr">
        <is>
          <t>0</t>
        </is>
      </c>
      <c r="E63" s="5" t="inlineStr">
        <is>
          <t>150,00</t>
        </is>
      </c>
      <c r="F63" s="4" t="inlineStr">
        <is>
          <t>50.00</t>
        </is>
      </c>
    </row>
    <row collapsed="false" customFormat="false" customHeight="false" hidden="false" ht="12.1" outlineLevel="0" r="64">
      <c r="A64" s="5" t="s">
        <f>=HYPERLINK("https://rossileiloes.com.br/lote/detalhe/139351", "053")</f>
      </c>
      <c r="B64" s="4" t="s">
        <f>=HYPERLINK("https://rossileiloes.com.br/lote/detalhe/139351",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=HYPERLINK("https://rossileiloes.com.br/lote/detalhe/139350", "054")</f>
      </c>
      <c r="B65" s="4" t="s">
        <f>=HYPERLINK("https://rossileiloes.com.br/lote/detalhe/139350",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=HYPERLINK("https://rossileiloes.com.br/lote/detalhe/139390", "055")</f>
      </c>
      <c r="B66" s="4" t="s">
        <f>=HYPERLINK("https://rossileiloes.com.br/lote/detalhe/139390",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=HYPERLINK("https://rossileiloes.com.br/lote/detalhe/139372", "056")</f>
      </c>
      <c r="B67" s="4" t="s">
        <f>=HYPERLINK("https://rossileiloes.com.br/lote/detalhe/139372",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=HYPERLINK("https://rossileiloes.com.br/lote/detalhe/139373", "057")</f>
      </c>
      <c r="B68" s="4" t="s">
        <f>=HYPERLINK("https://rossileiloes.com.br/lote/detalhe/139373",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=HYPERLINK("https://rossileiloes.com.br/lote/detalhe/139365", "059")</f>
      </c>
      <c r="B69" s="4" t="s">
        <f>=HYPERLINK("https://rossileiloes.com.br/lote/detalhe/139365", "200 GARRAFAS DE CACHAÇA SABORES VARIADOS - 700ml CADA GARRAFA")</f>
      </c>
      <c r="C69" s="4" t="inlineStr">
        <is>
          <t>Não vendido</t>
        </is>
      </c>
      <c r="D69" s="4" t="inlineStr">
        <is>
          <t>0</t>
        </is>
      </c>
      <c r="E69" s="5" t="inlineStr">
        <is>
          <t>1.850,00</t>
        </is>
      </c>
      <c r="F69" s="4" t="inlineStr">
        <is>
          <t>50.00</t>
        </is>
      </c>
    </row>
    <row collapsed="false" customFormat="false" customHeight="false" hidden="false" ht="12.1" outlineLevel="0" r="70">
      <c r="A70" s="5" t="s">
        <f>=HYPERLINK("https://rossileiloes.com.br/lote/detalhe/139418", "060")</f>
      </c>
      <c r="B70" s="4" t="s">
        <f>=HYPERLINK("https://rossileiloes.com.br/lote/detalhe/139418",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=HYPERLINK("https://rossileiloes.com.br/lote/detalhe/139413", "061")</f>
      </c>
      <c r="B71" s="4" t="s">
        <f>=HYPERLINK("https://rossileiloes.com.br/lote/detalhe/139413", " LOTE C/ DIVERSOS BRINQUEDOS. L9 ( NO ESTADO).")</f>
      </c>
      <c r="C71" s="4" t="inlineStr">
        <is>
          <t>Não vendido</t>
        </is>
      </c>
      <c r="D71" s="4" t="inlineStr">
        <is>
          <t>0</t>
        </is>
      </c>
      <c r="E71" s="5" t="inlineStr">
        <is>
          <t>80,00</t>
        </is>
      </c>
      <c r="F71" s="4" t="inlineStr">
        <is>
          <t>50.00</t>
        </is>
      </c>
    </row>
    <row collapsed="false" customFormat="false" customHeight="false" hidden="false" ht="12.1" outlineLevel="0" r="72">
      <c r="A72" s="5" t="s">
        <f>=HYPERLINK("https://rossileiloes.com.br/lote/detalhe/139342", "062")</f>
      </c>
      <c r="B72" s="4" t="s">
        <f>=HYPERLINK("https://rossileiloes.com.br/lote/detalhe/139342", " Conjunto Carrinho de Bebê e Cadeirinha automotiva , marca Hércules, Década de 1970, Relíquia para Colecionadores")</f>
      </c>
      <c r="C72" s="4" t="inlineStr">
        <is>
          <t>Não vendido</t>
        </is>
      </c>
      <c r="D72" s="4" t="inlineStr">
        <is>
          <t>0</t>
        </is>
      </c>
      <c r="E72" s="5" t="inlineStr">
        <is>
          <t>200,00</t>
        </is>
      </c>
      <c r="F72" s="4" t="inlineStr">
        <is>
          <t>50.00</t>
        </is>
      </c>
    </row>
    <row collapsed="false" customFormat="false" customHeight="false" hidden="false" ht="12.1" outlineLevel="0" r="73">
      <c r="A73" s="5" t="s">
        <f>=HYPERLINK("https://rossileiloes.com.br/lote/detalhe/139344", "063")</f>
      </c>
      <c r="B73" s="4" t="s">
        <f>=HYPERLINK("https://rossileiloes.com.br/lote/detalhe/139344", " Monark Monareta Dobramatic Garupão, Aro 20, Brasil de Ouro Raridade da década de 1970, Relíquia para Colecionadores")</f>
      </c>
      <c r="C73" s="4" t="inlineStr">
        <is>
          <t>Não vendido</t>
        </is>
      </c>
      <c r="D73" s="4" t="inlineStr">
        <is>
          <t>0</t>
        </is>
      </c>
      <c r="E73" s="5" t="inlineStr">
        <is>
          <t>1.500,00</t>
        </is>
      </c>
      <c r="F73" s="4" t="inlineStr">
        <is>
          <t>50.00</t>
        </is>
      </c>
    </row>
    <row collapsed="false" customFormat="false" customHeight="false" hidden="false" ht="12.1" outlineLevel="0" r="74">
      <c r="A74" s="5" t="s">
        <f>=HYPERLINK("https://rossileiloes.com.br/lote/detalhe/139416", "064")</f>
      </c>
      <c r="B74" s="4" t="s">
        <f>=HYPERLINK("https://rossileiloes.com.br/lote/detalhe/139416",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=HYPERLINK("https://rossileiloes.com.br/lote/detalhe/139419", "065")</f>
      </c>
      <c r="B75" s="4" t="s">
        <f>=HYPERLINK("https://rossileiloes.com.br/lote/detalhe/139419", "30 GARRAFAS DE CACHAÇA DE CARVALHO 720ml CADA GARRAFA")</f>
      </c>
      <c r="C75" s="4" t="inlineStr">
        <is>
          <t>Não vendido</t>
        </is>
      </c>
      <c r="D75" s="4" t="inlineStr">
        <is>
          <t>0</t>
        </is>
      </c>
      <c r="E75" s="5" t="inlineStr">
        <is>
          <t>250,00</t>
        </is>
      </c>
      <c r="F75" s="4" t="inlineStr">
        <is>
          <t>50.00</t>
        </is>
      </c>
    </row>
    <row collapsed="false" customFormat="false" customHeight="false" hidden="false" ht="12.1" outlineLevel="0" r="76">
      <c r="A76" s="5" t="s">
        <f>=HYPERLINK("https://rossileiloes.com.br/lote/detalhe/139334", "067")</f>
      </c>
      <c r="B76" s="4" t="s">
        <f>=HYPERLINK("https://rossileiloes.com.br/lote/detalhe/139334", " BICICLETA ORIGINAL, CÂMBIO DUPLO DE MARCHA")</f>
      </c>
      <c r="C76" s="4" t="inlineStr">
        <is>
          <t>Não vendido</t>
        </is>
      </c>
      <c r="D76" s="4" t="inlineStr">
        <is>
          <t>0</t>
        </is>
      </c>
      <c r="E76" s="5" t="inlineStr">
        <is>
          <t>80,00</t>
        </is>
      </c>
      <c r="F76" s="4" t="inlineStr">
        <is>
          <t>50.00</t>
        </is>
      </c>
    </row>
    <row collapsed="false" customFormat="false" customHeight="false" hidden="false" ht="12.1" outlineLevel="0" r="77">
      <c r="A77" s="5" t="s">
        <f>=HYPERLINK("https://rossileiloes.com.br/lote/detalhe/139349", "068")</f>
      </c>
      <c r="B77" s="4" t="s">
        <f>=HYPERLINK("https://rossileiloes.com.br/lote/detalhe/139349", " Caloi Berlineta Aro 20 Dobrável, Relíquia, para Colecionadores")</f>
      </c>
      <c r="C77" s="4" t="inlineStr">
        <is>
          <t>Não vendido</t>
        </is>
      </c>
      <c r="D77" s="4" t="inlineStr">
        <is>
          <t>0</t>
        </is>
      </c>
      <c r="E77" s="5" t="inlineStr">
        <is>
          <t>1.500,00</t>
        </is>
      </c>
      <c r="F77" s="4" t="inlineStr">
        <is>
          <t>50.00</t>
        </is>
      </c>
    </row>
    <row collapsed="false" customFormat="false" customHeight="false" hidden="false" ht="12.1" outlineLevel="0" r="78">
      <c r="A78" s="5" t="s">
        <f>=HYPERLINK("https://rossileiloes.com.br/lote/detalhe/139417", "069")</f>
      </c>
      <c r="B78" s="4" t="s">
        <f>=HYPERLINK("https://rossileiloes.com.br/lote/detalhe/139417", "30 GARRAFAS DE CACHAÇA DE CARVALHO 720ml CADA GARRAFA")</f>
      </c>
      <c r="C78" s="4" t="inlineStr">
        <is>
          <t>Não vendido</t>
        </is>
      </c>
      <c r="D78" s="4" t="inlineStr">
        <is>
          <t>0</t>
        </is>
      </c>
      <c r="E78" s="5" t="inlineStr">
        <is>
          <t>250,00</t>
        </is>
      </c>
      <c r="F78" s="4" t="inlineStr">
        <is>
          <t>50.00</t>
        </is>
      </c>
    </row>
    <row collapsed="false" customFormat="false" customHeight="false" hidden="false" ht="12.1" outlineLevel="0" r="79">
      <c r="A79" s="5" t="s">
        <f>=HYPERLINK("https://rossileiloes.com.br/lote/detalhe/139402", "070")</f>
      </c>
      <c r="B79" s="4" t="s">
        <f>=HYPERLINK("https://rossileiloes.com.br/lote/detalhe/139402", "[ VÍDEO ] GRANDE TELÃO ELÉTRICO RETRÁTIL. MED: APROX. 3,50 X 2,50. FUNCIONANDO.")</f>
      </c>
      <c r="C79" s="4" t="inlineStr">
        <is>
          <t>Não vendido</t>
        </is>
      </c>
      <c r="D79" s="4" t="inlineStr">
        <is>
          <t>0</t>
        </is>
      </c>
      <c r="E79" s="5" t="inlineStr">
        <is>
          <t>80,00</t>
        </is>
      </c>
      <c r="F79" s="4" t="inlineStr">
        <is>
          <t>50.00</t>
        </is>
      </c>
    </row>
    <row collapsed="false" customFormat="false" customHeight="false" hidden="false" ht="12.1" outlineLevel="0" r="80">
      <c r="A80" s="5" t="s">
        <f>=HYPERLINK("https://rossileiloes.com.br/lote/detalhe/139420", "071")</f>
      </c>
      <c r="B80" s="4" t="s">
        <f>=HYPERLINK("https://rossileiloes.com.br/lote/detalhe/139420",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=HYPERLINK("https://rossileiloes.com.br/lote/detalhe/139425", "072")</f>
      </c>
      <c r="B81" s="4" t="s">
        <f>=HYPERLINK("https://rossileiloes.com.br/lote/detalhe/139425",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=HYPERLINK("https://rossileiloes.com.br/lote/detalhe/139377", "073")</f>
      </c>
      <c r="B82" s="4" t="s">
        <f>=HYPERLINK("https://rossileiloes.com.br/lote/detalhe/139377",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=HYPERLINK("https://rossileiloes.com.br/lote/detalhe/139381", "074")</f>
      </c>
      <c r="B83" s="4" t="s">
        <f>=HYPERLINK("https://rossileiloes.com.br/lote/detalhe/139381",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=HYPERLINK("https://rossileiloes.com.br/lote/detalhe/141432", "075")</f>
      </c>
      <c r="B84" s="4" t="s">
        <f>=HYPERLINK("https://rossileiloes.com.br/lote/detalhe/141432", "[ VÍDEO ]  Lote C/ 100 Tubos de Cola Elmer's Transparente 147ml Cada. Não Tóxica. Pode ser utilizada para fazer Slime")</f>
      </c>
      <c r="C84" s="4" t="inlineStr">
        <is>
          <t>Não vendido</t>
        </is>
      </c>
      <c r="D84" s="4" t="inlineStr">
        <is>
          <t>0</t>
        </is>
      </c>
      <c r="E84" s="5" t="inlineStr">
        <is>
          <t>100,00</t>
        </is>
      </c>
      <c r="F84" s="4" t="inlineStr">
        <is>
          <t>50.00</t>
        </is>
      </c>
    </row>
    <row collapsed="false" customFormat="false" customHeight="false" hidden="false" ht="12.1" outlineLevel="0" r="85">
      <c r="A85" s="5" t="s">
        <f>=HYPERLINK("https://rossileiloes.com.br/lote/detalhe/139378", "076")</f>
      </c>
      <c r="B85" s="4" t="s">
        <f>=HYPERLINK("https://rossileiloes.com.br/lote/detalhe/139378",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=HYPERLINK("https://rossileiloes.com.br/lote/detalhe/139380", "077")</f>
      </c>
      <c r="B86" s="4" t="s">
        <f>=HYPERLINK("https://rossileiloes.com.br/lote/detalhe/139380",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=HYPERLINK("https://rossileiloes.com.br/lote/detalhe/139382", "078")</f>
      </c>
      <c r="B87" s="4" t="s">
        <f>=HYPERLINK("https://rossileiloes.com.br/lote/detalhe/139382",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=HYPERLINK("https://rossileiloes.com.br/lote/detalhe/139383", "079")</f>
      </c>
      <c r="B88" s="4" t="s">
        <f>=HYPERLINK("https://rossileiloes.com.br/lote/detalhe/139383",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=HYPERLINK("https://rossileiloes.com.br/lote/detalhe/139358", "080")</f>
      </c>
      <c r="B89" s="4" t="s">
        <f>=HYPERLINK("https://rossileiloes.com.br/lote/detalhe/139358",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=HYPERLINK("https://rossileiloes.com.br/lote/detalhe/141433", "081")</f>
      </c>
      <c r="B90" s="4" t="s">
        <f>=HYPERLINK("https://rossileiloes.com.br/lote/detalhe/141433", "[ VÍDEO ] Lote C/ 100 Tubos de Cola Elmer's Transparente 147ml Cada. Não Tóxica. Pode ser utilizada para fazer Slime")</f>
      </c>
      <c r="C90" s="4" t="inlineStr">
        <is>
          <t>Não vendido</t>
        </is>
      </c>
      <c r="D90" s="4" t="inlineStr">
        <is>
          <t>0</t>
        </is>
      </c>
      <c r="E90" s="5" t="inlineStr">
        <is>
          <t>100,00</t>
        </is>
      </c>
      <c r="F90" s="4" t="inlineStr">
        <is>
          <t>50.00</t>
        </is>
      </c>
    </row>
    <row collapsed="false" customFormat="false" customHeight="false" hidden="false" ht="12.1" outlineLevel="0" r="91">
      <c r="A91" s="5" t="s">
        <f>=HYPERLINK("https://rossileiloes.com.br/lote/detalhe/139343", "082")</f>
      </c>
      <c r="B91" s="4" t="s">
        <f>=HYPERLINK("https://rossileiloes.com.br/lote/detalhe/139343",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=HYPERLINK("https://rossileiloes.com.br/lote/detalhe/139401", "083")</f>
      </c>
      <c r="B92" s="4" t="s">
        <f>=HYPERLINK("https://rossileiloes.com.br/lote/detalhe/139401", "LOTE C/ DIVERSOS BRINQUEDOS.E PEÇAS (Ref. L3)")</f>
      </c>
      <c r="C92" s="4" t="inlineStr">
        <is>
          <t>Não vendido</t>
        </is>
      </c>
      <c r="D92" s="4" t="inlineStr">
        <is>
          <t>0</t>
        </is>
      </c>
      <c r="E92" s="5" t="inlineStr">
        <is>
          <t>80,00</t>
        </is>
      </c>
      <c r="F92" s="4" t="inlineStr">
        <is>
          <t>50.00</t>
        </is>
      </c>
    </row>
    <row collapsed="false" customFormat="false" customHeight="false" hidden="false" ht="12.1" outlineLevel="0" r="93">
      <c r="A93" s="5" t="s">
        <f>=HYPERLINK("https://rossileiloes.com.br/lote/detalhe/139341", "084")</f>
      </c>
      <c r="B93" s="4" t="s">
        <f>=HYPERLINK("https://rossileiloes.com.br/lote/detalhe/139341", " Bicicleta Monark Antiga aro 28 , Freio de pé, Banco de Molas, Relíquia para Colecionadores,")</f>
      </c>
      <c r="C93" s="4" t="inlineStr">
        <is>
          <t>Não vendido</t>
        </is>
      </c>
      <c r="D93" s="4" t="inlineStr">
        <is>
          <t>0</t>
        </is>
      </c>
      <c r="E93" s="5" t="inlineStr">
        <is>
          <t>1.100,00</t>
        </is>
      </c>
      <c r="F93" s="4" t="inlineStr">
        <is>
          <t>50.00</t>
        </is>
      </c>
    </row>
    <row collapsed="false" customFormat="false" customHeight="false" hidden="false" ht="12.1" outlineLevel="0" r="94">
      <c r="A94" s="5" t="s">
        <f>=HYPERLINK("https://rossileiloes.com.br/lote/detalhe/139384", "085")</f>
      </c>
      <c r="B94" s="4" t="s">
        <f>=HYPERLINK("https://rossileiloes.com.br/lote/detalhe/139384",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=HYPERLINK("https://rossileiloes.com.br/lote/detalhe/139422", "086")</f>
      </c>
      <c r="B95" s="4" t="s">
        <f>=HYPERLINK("https://rossileiloes.com.br/lote/detalhe/139422",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=HYPERLINK("https://rossileiloes.com.br/lote/detalhe/139385", "087")</f>
      </c>
      <c r="B96" s="4" t="s">
        <f>=HYPERLINK("https://rossileiloes.com.br/lote/detalhe/139385",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=HYPERLINK("https://rossileiloes.com.br/lote/detalhe/139386", "088")</f>
      </c>
      <c r="B97" s="4" t="s">
        <f>=HYPERLINK("https://rossileiloes.com.br/lote/detalhe/139386",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=HYPERLINK("https://rossileiloes.com.br/lote/detalhe/139388", "089")</f>
      </c>
      <c r="B98" s="4" t="s">
        <f>=HYPERLINK("https://rossileiloes.com.br/lote/detalhe/139388", "[ VÍDEO ] Lote de itens Antigos. Sendo: 01 - Relógio De Ponto, 02-Relógios quadrados grandes, 01 - Campainha de elétrica de Sino. ")</f>
      </c>
      <c r="C98" s="4" t="inlineStr">
        <is>
          <t>Não vendido</t>
        </is>
      </c>
      <c r="D98" s="4" t="inlineStr">
        <is>
          <t>0</t>
        </is>
      </c>
      <c r="E98" s="5" t="inlineStr">
        <is>
          <t>80,00</t>
        </is>
      </c>
      <c r="F98" s="4" t="inlineStr">
        <is>
          <t>50.00</t>
        </is>
      </c>
    </row>
    <row collapsed="false" customFormat="false" customHeight="false" hidden="false" ht="12.1" outlineLevel="0" r="99">
      <c r="A99" s="5" t="s">
        <f>=HYPERLINK("https://rossileiloes.com.br/lote/detalhe/139387", "090")</f>
      </c>
      <c r="B99" s="4" t="s">
        <f>=HYPERLINK("https://rossileiloes.com.br/lote/detalhe/139387", " Lote Contendo 10 equipamentos de impressão e telefonia")</f>
      </c>
      <c r="C99" s="4" t="inlineStr">
        <is>
          <t>Não vendido</t>
        </is>
      </c>
      <c r="D99" s="4" t="inlineStr">
        <is>
          <t>0</t>
        </is>
      </c>
      <c r="E99" s="5" t="inlineStr">
        <is>
          <t>80,00</t>
        </is>
      </c>
      <c r="F99" s="4" t="inlineStr">
        <is>
          <t>50.00</t>
        </is>
      </c>
    </row>
    <row collapsed="false" customFormat="false" customHeight="false" hidden="false" ht="12.1" outlineLevel="0" r="100">
      <c r="A100" s="5" t="s">
        <f>=HYPERLINK("https://rossileiloes.com.br/lote/detalhe/139389", "091")</f>
      </c>
      <c r="B100" s="4" t="s">
        <f>=HYPERLINK("https://rossileiloes.com.br/lote/detalhe/139389", " Lote contendo diversos itens, sendo: 04 telefones sem fio, 02 mini  gravador , 02 Vou, 01 nobrek, 04 vídeo cassete e diversos cabos e outros.")</f>
      </c>
      <c r="C100" s="4" t="inlineStr">
        <is>
          <t>Não vendido</t>
        </is>
      </c>
      <c r="D100" s="4" t="inlineStr">
        <is>
          <t>0</t>
        </is>
      </c>
      <c r="E100" s="5" t="inlineStr">
        <is>
          <t>80,00</t>
        </is>
      </c>
      <c r="F100" s="4" t="inlineStr">
        <is>
          <t>50.00</t>
        </is>
      </c>
    </row>
    <row collapsed="false" customFormat="false" customHeight="false" hidden="false" ht="12.1" outlineLevel="0" r="101">
      <c r="A101" s="5" t="s">
        <f>=HYPERLINK("https://rossileiloes.com.br/lote/detalhe/139415", "092")</f>
      </c>
      <c r="B101" s="4" t="s">
        <f>=HYPERLINK("https://rossileiloes.com.br/lote/detalhe/139415",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=HYPERLINK("https://rossileiloes.com.br/lote/detalhe/139337", "093")</f>
      </c>
      <c r="B102" s="4" t="s">
        <f>=HYPERLINK("https://rossileiloes.com.br/lote/detalhe/139337",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=HYPERLINK("https://rossileiloes.com.br/lote/detalhe/139423", "094")</f>
      </c>
      <c r="B103" s="4" t="s">
        <f>=HYPERLINK("https://rossileiloes.com.br/lote/detalhe/139423",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=HYPERLINK("https://rossileiloes.com.br/lote/detalhe/141434", "095")</f>
      </c>
      <c r="B104" s="4" t="s">
        <f>=HYPERLINK("https://rossileiloes.com.br/lote/detalhe/141434", "[ VÍDEO ] Lote C/ 100 Tubos de Cola Elmer's Transparente 147ml Cada. Não Tóxica.  Pode ser utilizada para fazer Slime")</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=HYPERLINK("https://rossileiloes.com.br/lote/detalhe/139421", "099")</f>
      </c>
      <c r="B105" s="4" t="s">
        <f>=HYPERLINK("https://rossileiloes.com.br/lote/detalhe/139421", " Lote 30 Garrafas Cooler de Pêssego Garrafas de vidro de 600ml Cada.")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=HYPERLINK("https://rossileiloes.com.br/lote/detalhe/139427", "100")</f>
      </c>
      <c r="B106" s="4" t="s">
        <f>=HYPERLINK("https://rossileiloes.com.br/lote/detalhe/139427", " Barril de madeira de carvalho de 7 Litros. Cheio de Cachaça envelhecida.")</f>
      </c>
      <c r="C106" s="4" t="inlineStr">
        <is>
          <t>Não vendido</t>
        </is>
      </c>
      <c r="D106" s="4" t="inlineStr">
        <is>
          <t>0</t>
        </is>
      </c>
      <c r="E106" s="5" t="inlineStr">
        <is>
          <t>350,00</t>
        </is>
      </c>
      <c r="F106" s="4" t="inlineStr">
        <is>
          <t>50.00</t>
        </is>
      </c>
    </row>
    <row collapsed="false" customFormat="false" customHeight="false" hidden="false" ht="12.1" outlineLevel="0" r="107">
      <c r="A107" s="5" t="s">
        <f>=HYPERLINK("https://rossileiloes.com.br/lote/detalhe/141913", "101")</f>
      </c>
      <c r="B107" s="4" t="s">
        <f>=HYPERLINK("https://rossileiloes.com.br/lote/detalhe/141913", " Lote com 100 Tubos de Cola Elmer's: Sendo 70 Transparente de 266 ml cada, e 30 Branca School de 225 ml cada. Não Tóxica.")</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=HYPERLINK("https://rossileiloes.com.br/lote/detalhe/141914", "102")</f>
      </c>
      <c r="B108" s="4" t="s">
        <f>=HYPERLINK("https://rossileiloes.com.br/lote/detalhe/141914", " Lote com 100 Tubos de Cola Elmer's: Sendo 70 Transparente de 266 ml cada, e 30 Branca School de 225 ml cada. Não Tóxica.")</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=HYPERLINK("https://rossileiloes.com.br/lote/detalhe/139328", "103")</f>
      </c>
      <c r="B109" s="4" t="s">
        <f>=HYPERLINK("https://rossileiloes.com.br/lote/detalhe/139328", " 01- Catraca Eletrônica Digital Marca Telemática Codin Catraca 9000 Toda em Metal e inox ( no estado).")</f>
      </c>
      <c r="C109" s="4" t="inlineStr">
        <is>
          <t>Não vendido</t>
        </is>
      </c>
      <c r="D109" s="4" t="inlineStr">
        <is>
          <t>0</t>
        </is>
      </c>
      <c r="E109" s="5" t="inlineStr">
        <is>
          <t>80,00</t>
        </is>
      </c>
      <c r="F109" s="4" t="inlineStr">
        <is>
          <t>50.00</t>
        </is>
      </c>
    </row>
    <row collapsed="false" customFormat="false" customHeight="false" hidden="false" ht="12.1" outlineLevel="0" r="110">
      <c r="A110" s="5" t="s">
        <f>=HYPERLINK("https://rossileiloes.com.br/lote/detalhe/139426", "104")</f>
      </c>
      <c r="B110" s="4" t="s">
        <f>=HYPERLINK("https://rossileiloes.com.br/lote/detalhe/139426", " Lote 30 Garrafas Cooler de Pêssego Garrafas de vidro de 600ml Cada.")</f>
      </c>
      <c r="C110" s="4" t="inlineStr">
        <is>
          <t>Não vendido</t>
        </is>
      </c>
      <c r="D110" s="4" t="inlineStr">
        <is>
          <t>0</t>
        </is>
      </c>
      <c r="E110" s="5" t="inlineStr">
        <is>
          <t>350,00</t>
        </is>
      </c>
      <c r="F110" s="4" t="inlineStr">
        <is>
          <t>50.00</t>
        </is>
      </c>
    </row>
    <row collapsed="false" customFormat="false" customHeight="false" hidden="false" ht="12.1" outlineLevel="0" r="111">
      <c r="A111" s="5" t="s">
        <f>=HYPERLINK("https://rossileiloes.com.br/lote/detalhe/141912", "105")</f>
      </c>
      <c r="B111" s="4" t="s">
        <f>=HYPERLINK("https://rossileiloes.com.br/lote/detalhe/141912", " Lote com 100 Tubos de Cola Elmer's Várias Cores de 147 ml cada. Com e sem Glitter. Alguns modelos brilham no escuro. Diversos tamanhos. Não Tóxica.")</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=HYPERLINK("https://rossileiloes.com.br/lote/detalhe/139428", "106")</f>
      </c>
      <c r="B112" s="4" t="s">
        <f>=HYPERLINK("https://rossileiloes.com.br/lote/detalhe/139428", " Barril de madeira de carvalho de 7 Litros. Cheio de Cachaça envelhecida.")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=HYPERLINK("https://rossileiloes.com.br/lote/detalhe/141916", "107")</f>
      </c>
      <c r="B113" s="4" t="s">
        <f>=HYPERLINK("https://rossileiloes.com.br/lote/detalhe/141916", " Lote com 100 Tubos de Cola Elmer's Várias Cores de 147 ml cada. Com e sem Glitter. Alguns modelos brilham no escuro. Diversos tamanhos. Não Tóxica.")</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=HYPERLINK("https://rossileiloes.com.br/lote/detalhe/141917", "108")</f>
      </c>
      <c r="B114" s="4" t="s">
        <f>=HYPERLINK("https://rossileiloes.com.br/lote/detalhe/141917", " Lote com 100 Tubos de Cola Elmer's Várias Cores de 147 ml cada. Com e sem Glitter. Alguns modelos brilham no escuro. Diversos tamanhos. Não Tóxica.")</f>
      </c>
      <c r="C114" s="4" t="inlineStr">
        <is>
          <t>Não vendido</t>
        </is>
      </c>
      <c r="D114" s="4" t="inlineStr">
        <is>
          <t>0</t>
        </is>
      </c>
      <c r="E114" s="5" t="inlineStr">
        <is>
          <t>150,00</t>
        </is>
      </c>
      <c r="F114" s="4" t="inlineStr">
        <is>
          <t>50.00</t>
        </is>
      </c>
    </row>
    <row collapsed="false" customFormat="false" customHeight="false" hidden="false" ht="12.1" outlineLevel="0" r="115">
      <c r="A115" s="5" t="s">
        <f>=HYPERLINK("https://rossileiloes.com.br/lote/detalhe/139329", "109")</f>
      </c>
      <c r="B115" s="4" t="s">
        <f>=HYPERLINK("https://rossileiloes.com.br/lote/detalhe/139329", " 01- Catraca Eletrônica Digital Marca Telemática Sistemas Inteligentes  Bloqueio GB 300.Toda em Metal e Inox  ( no estado).")</f>
      </c>
      <c r="C115" s="4" t="inlineStr">
        <is>
          <t>Não vendido</t>
        </is>
      </c>
      <c r="D115" s="4" t="inlineStr">
        <is>
          <t>0</t>
        </is>
      </c>
      <c r="E115" s="5" t="inlineStr">
        <is>
          <t>80,00</t>
        </is>
      </c>
      <c r="F115" s="4" t="inlineStr">
        <is>
          <t>50.00</t>
        </is>
      </c>
    </row>
    <row collapsed="false" customFormat="false" customHeight="false" hidden="false" ht="12.1" outlineLevel="0" r="116">
      <c r="A116" s="5" t="s">
        <f>=HYPERLINK("https://rossileiloes.com.br/lote/detalhe/139424", "110")</f>
      </c>
      <c r="B116" s="4" t="s">
        <f>=HYPERLINK("https://rossileiloes.com.br/lote/detalhe/139424", " Lote 30 Garrafas Cooler de Pêssego Garrafas de vidro de 600ml Cada.")</f>
      </c>
      <c r="C116" s="4" t="inlineStr">
        <is>
          <t>Não vendido</t>
        </is>
      </c>
      <c r="D116" s="4" t="inlineStr">
        <is>
          <t>0</t>
        </is>
      </c>
      <c r="E116" s="5" t="inlineStr">
        <is>
          <t>350,00</t>
        </is>
      </c>
      <c r="F116" s="4" t="inlineStr">
        <is>
          <t>50.00</t>
        </is>
      </c>
    </row>
    <row collapsed="false" customFormat="false" customHeight="false" hidden="false" ht="12.1" outlineLevel="0" r="117">
      <c r="A117" s="5" t="s">
        <f>=HYPERLINK("https://rossileiloes.com.br/lote/detalhe/141918", "111")</f>
      </c>
      <c r="B117" s="4" t="s">
        <f>=HYPERLINK("https://rossileiloes.com.br/lote/detalhe/141918", " Lote Contendo Aprox. 100 LITROS de Cola Elmer's Transparente e Branca School. Frascos de 946ml e 473ml. Não Tóxica.")</f>
      </c>
      <c r="C117" s="4" t="inlineStr">
        <is>
          <t>Não vendido</t>
        </is>
      </c>
      <c r="D117" s="4" t="inlineStr">
        <is>
          <t>0</t>
        </is>
      </c>
      <c r="E117" s="5" t="inlineStr">
        <is>
          <t>300,00</t>
        </is>
      </c>
      <c r="F117" s="4" t="inlineStr">
        <is>
          <t>50.00</t>
        </is>
      </c>
    </row>
    <row collapsed="false" customFormat="false" customHeight="false" hidden="false" ht="12.1" outlineLevel="0" r="118">
      <c r="A118" s="5" t="s">
        <f>=HYPERLINK("https://rossileiloes.com.br/lote/detalhe/141919", "112")</f>
      </c>
      <c r="B118" s="4" t="s">
        <f>=HYPERLINK("https://rossileiloes.com.br/lote/detalhe/141919", " Lote com Aprox. 100 Itens, sendo: Anéis, Brincos, colar, prendedor de cabelo, pulseiras, pingente e outros, diversos modelos e estilos. (BJ-3)")</f>
      </c>
      <c r="C118" s="4" t="inlineStr">
        <is>
          <t>Não vendido</t>
        </is>
      </c>
      <c r="D118" s="4" t="inlineStr">
        <is>
          <t>0</t>
        </is>
      </c>
      <c r="E118" s="5" t="inlineStr">
        <is>
          <t>80,00</t>
        </is>
      </c>
      <c r="F118" s="4" t="inlineStr">
        <is>
          <t>50.00</t>
        </is>
      </c>
    </row>
    <row collapsed="false" customFormat="false" customHeight="false" hidden="false" ht="12.1" outlineLevel="0" r="119">
      <c r="A119" s="5" t="s">
        <f>=HYPERLINK("https://rossileiloes.com.br/lote/detalhe/141920", "113")</f>
      </c>
      <c r="B119" s="4" t="s">
        <f>=HYPERLINK("https://rossileiloes.com.br/lote/detalhe/141920", " Lote diversos Itens, conforme fotos, sendo; Anéis, Brincos, colar, pulseiras, pingentes e outros, diversos modelos e estilos. (BJ-4)")</f>
      </c>
      <c r="C119" s="4" t="inlineStr">
        <is>
          <t>Não vendido</t>
        </is>
      </c>
      <c r="D119" s="4" t="inlineStr">
        <is>
          <t>0</t>
        </is>
      </c>
      <c r="E119" s="5" t="inlineStr">
        <is>
          <t>80,00</t>
        </is>
      </c>
      <c r="F119" s="4" t="inlineStr">
        <is>
          <t>50.00</t>
        </is>
      </c>
    </row>
    <row collapsed="false" customFormat="false" customHeight="false" hidden="false" ht="12.1" outlineLevel="0" r="120">
      <c r="A120" s="5" t="s">
        <f>=HYPERLINK("https://rossileiloes.com.br/lote/detalhe/141922", "114")</f>
      </c>
      <c r="B120" s="4" t="s">
        <f>=HYPERLINK("https://rossileiloes.com.br/lote/detalhe/141922", " Lote com 12 caixas completas e 13 frascos soltos de SLIME STARTER PACK. ")</f>
      </c>
      <c r="C120" s="4" t="inlineStr">
        <is>
          <t>Não vendido</t>
        </is>
      </c>
      <c r="D120" s="4" t="inlineStr">
        <is>
          <t>0</t>
        </is>
      </c>
      <c r="E120" s="5" t="inlineStr">
        <is>
          <t>80,00</t>
        </is>
      </c>
      <c r="F120" s="4" t="inlineStr">
        <is>
          <t>50.00</t>
        </is>
      </c>
    </row>
    <row collapsed="false" customFormat="false" customHeight="false" hidden="false" ht="12.1" outlineLevel="0" r="121">
      <c r="A121" s="5" t="s">
        <f>=HYPERLINK("https://rossileiloes.com.br/lote/detalhe/141921", "115")</f>
      </c>
      <c r="B121" s="4" t="s">
        <f>=HYPERLINK("https://rossileiloes.com.br/lote/detalhe/141921", " Mala Grande Antiga. Cheia de Dinheiro Antigo Nacional (Cédulas). Diversos valores e épocas.")</f>
      </c>
      <c r="C121" s="4" t="inlineStr">
        <is>
          <t>Não vendido</t>
        </is>
      </c>
      <c r="D121" s="4" t="inlineStr">
        <is>
          <t>0</t>
        </is>
      </c>
      <c r="E121" s="5" t="inlineStr">
        <is>
          <t>650,00</t>
        </is>
      </c>
      <c r="F121" s="4" t="inlineStr">
        <is>
          <t>150.00</t>
        </is>
      </c>
    </row>
    <row collapsed="false" customFormat="false" customHeight="false" hidden="false" ht="12.1" outlineLevel="0" r="122">
      <c r="A122" s="5" t="s">
        <f>=HYPERLINK("https://rossileiloes.com.br/lote/detalhe/139336", "116")</f>
      </c>
      <c r="B122" s="4" t="s">
        <f>=HYPERLINK("https://rossileiloes.com.br/lote/detalhe/139336", " Monark Monareta Década de 1980 aro 20, Relíquia p/ Colecionadores ( No estado)")</f>
      </c>
      <c r="C122" s="4" t="inlineStr">
        <is>
          <t>Não vendido</t>
        </is>
      </c>
      <c r="D122" s="4" t="inlineStr">
        <is>
          <t>0</t>
        </is>
      </c>
      <c r="E122" s="5" t="inlineStr">
        <is>
          <t>700,00</t>
        </is>
      </c>
      <c r="F122" s="4" t="inlineStr">
        <is>
          <t>50.00</t>
        </is>
      </c>
    </row>
    <row collapsed="false" customFormat="false" customHeight="false" hidden="false" ht="12.1" outlineLevel="0" r="123">
      <c r="A123" s="5" t="s">
        <f>=HYPERLINK("https://rossileiloes.com.br/lote/detalhe/141925", "117")</f>
      </c>
      <c r="B123" s="4" t="s">
        <f>=HYPERLINK("https://rossileiloes.com.br/lote/detalhe/141925", " Coleção Antiga de Caixas de fósforos, diversos Países e épocas. (intactos).")</f>
      </c>
      <c r="C123" s="4" t="inlineStr">
        <is>
          <t>Vendido</t>
        </is>
      </c>
      <c r="D123" s="4" t="inlineStr">
        <is>
          <t>1</t>
        </is>
      </c>
      <c r="E123" s="5" t="inlineStr">
        <is>
          <t>80,00</t>
        </is>
      </c>
      <c r="F123" s="4" t="inlineStr">
        <is>
          <t>50.00</t>
        </is>
      </c>
    </row>
    <row collapsed="false" customFormat="false" customHeight="false" hidden="false" ht="12.1" outlineLevel="0" r="124">
      <c r="A124" s="5" t="s">
        <f>=HYPERLINK("https://rossileiloes.com.br/lote/detalhe/141923", "118")</f>
      </c>
      <c r="B124" s="4" t="s">
        <f>=HYPERLINK("https://rossileiloes.com.br/lote/detalhe/141923", "[ VÍDEO ] Lote Contendo Aprox 100 Frascos de Cola Elmer's Transparente e Branca School. Frascos de 473ml Cada. Não Tóxica.")</f>
      </c>
      <c r="C124" s="4" t="inlineStr">
        <is>
          <t>Não vendido</t>
        </is>
      </c>
      <c r="D124" s="4" t="inlineStr">
        <is>
          <t>0</t>
        </is>
      </c>
      <c r="E124" s="5" t="inlineStr">
        <is>
          <t>220,00</t>
        </is>
      </c>
      <c r="F124" s="4" t="inlineStr">
        <is>
          <t>50.00</t>
        </is>
      </c>
    </row>
    <row collapsed="false" customFormat="false" customHeight="false" hidden="false" ht="12.1" outlineLevel="0" r="125">
      <c r="A125" s="5" t="s">
        <f>=HYPERLINK("https://rossileiloes.com.br/lote/detalhe/141924", "119")</f>
      </c>
      <c r="B125" s="4" t="s">
        <f>=HYPERLINK("https://rossileiloes.com.br/lote/detalhe/141924", "[ VÍDEO ] Lote Contendo Aprox 100 Frascos de Cola Elmer's Transparente e Branca School. Frascos de 473ml Cada. Não Tóxica.")</f>
      </c>
      <c r="C125" s="4" t="inlineStr">
        <is>
          <t>Não vendido</t>
        </is>
      </c>
      <c r="D125" s="4" t="inlineStr">
        <is>
          <t>0</t>
        </is>
      </c>
      <c r="E125" s="5" t="inlineStr">
        <is>
          <t>220,00</t>
        </is>
      </c>
      <c r="F125" s="4" t="inlineStr">
        <is>
          <t>50.00</t>
        </is>
      </c>
    </row>
    <row collapsed="false" customFormat="false" customHeight="false" hidden="false" ht="12.1" outlineLevel="0" r="126">
      <c r="A126" s="5" t="s">
        <f>=HYPERLINK("https://rossileiloes.com.br/lote/detalhe/141926", "120")</f>
      </c>
      <c r="B126" s="4" t="s">
        <f>=HYPERLINK("https://rossileiloes.com.br/lote/detalhe/141926", "[ VÍDEO ] Lote Contendo Aprox 100 Frascos de Cola Elmer's Transparente e Branca School. Frascos de 473ml Cada. Não Tóxica.")</f>
      </c>
      <c r="C126" s="4" t="inlineStr">
        <is>
          <t>Não vendido</t>
        </is>
      </c>
      <c r="D126" s="4" t="inlineStr">
        <is>
          <t>0</t>
        </is>
      </c>
      <c r="E126" s="5" t="inlineStr">
        <is>
          <t>220,00</t>
        </is>
      </c>
      <c r="F126" s="4" t="inlineStr">
        <is>
          <t>50.00</t>
        </is>
      </c>
    </row>
    <row collapsed="false" customFormat="false" customHeight="false" hidden="false" ht="12.1" outlineLevel="0" r="127">
      <c r="A127" s="5" t="s">
        <f>=HYPERLINK("https://rossileiloes.com.br/lote/detalhe/139330", "121")</f>
      </c>
      <c r="B127" s="4" t="s">
        <f>=HYPERLINK("https://rossileiloes.com.br/lote/detalhe/139330", " 01- Catraca Eletrônica Digital Marca Telemática Sistemas Inteligentes  Bloqueio PD 300.Toda em Metal  ( no estado).")</f>
      </c>
      <c r="C127" s="4" t="inlineStr">
        <is>
          <t>Não vendido</t>
        </is>
      </c>
      <c r="D127" s="4" t="inlineStr">
        <is>
          <t>0</t>
        </is>
      </c>
      <c r="E127" s="5" t="inlineStr">
        <is>
          <t>80,00</t>
        </is>
      </c>
      <c r="F127" s="4" t="inlineStr">
        <is>
          <t>50.00</t>
        </is>
      </c>
    </row>
    <row collapsed="false" customFormat="false" customHeight="false" hidden="false" ht="12.1" outlineLevel="0" r="128">
      <c r="A128" s="5" t="s">
        <f>=HYPERLINK("https://rossileiloes.com.br/lote/detalhe/141927", "122")</f>
      </c>
      <c r="B128" s="4" t="s">
        <f>=HYPERLINK("https://rossileiloes.com.br/lote/detalhe/141927", " Lote diversos Itens, conforme fotos, sendo: Anéis, Brincos, colar, pulseiras, pingentes, Bolsas e outros, diversos modelos e estilos. (BJ-5)")</f>
      </c>
      <c r="C128" s="4" t="inlineStr">
        <is>
          <t>Não vendido</t>
        </is>
      </c>
      <c r="D128" s="4" t="inlineStr">
        <is>
          <t>0</t>
        </is>
      </c>
      <c r="E128" s="5" t="inlineStr">
        <is>
          <t>80,00</t>
        </is>
      </c>
      <c r="F128" s="4" t="inlineStr">
        <is>
          <t>50.00</t>
        </is>
      </c>
    </row>
    <row collapsed="false" customFormat="false" customHeight="false" hidden="false" ht="12.1" outlineLevel="0" r="129">
      <c r="A129" s="5" t="s">
        <f>=HYPERLINK("https://rossileiloes.com.br/lote/detalhe/139316", "192")</f>
      </c>
      <c r="B129" s="4" t="s">
        <f>=HYPERLINK("https://rossileiloes.com.br/lote/detalhe/139316", " Lote contendo coleção 100 unidades  de Mini-Garrafas, de bebidas originais, diversos rótulos e sabores")</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=HYPERLINK("https://rossileiloes.com.br/lote/detalhe/139312", "247")</f>
      </c>
      <c r="B130" s="4" t="s">
        <f>=HYPERLINK("https://rossileiloes.com.br/lote/detalhe/139312", "03 GARRAFÕES DE 4,5 LITROS CADA DE CACHAÇA AMARELINHA ENVELHECIDA EM BARRIL DE MADEIRA DE CARVALHO")</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=HYPERLINK("https://rossileiloes.com.br/lote/detalhe/139331", "251")</f>
      </c>
      <c r="B131" s="4" t="s">
        <f>=HYPERLINK("https://rossileiloes.com.br/lote/detalhe/139331", "[ VÍDEO ] LOTE C/ 10 UNIDADES DE CANTIL DE BOLSO EM INOX. 240 ml CHEIOS DE VODKA. VÁRIOS MODELOS. PRODUTO ORIGINAL (SEM USO E COM AS CAIXAS INDIVIDUAIS)")</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=HYPERLINK("https://rossileiloes.com.br/lote/detalhe/139304", "320")</f>
      </c>
      <c r="B132" s="4" t="s">
        <f>=HYPERLINK("https://rossileiloes.com.br/lote/detalhe/139304", "Diversas churrasqueiras elétricas e Peças.")</f>
      </c>
      <c r="C132" s="4" t="inlineStr">
        <is>
          <t>Não vendido</t>
        </is>
      </c>
      <c r="D132" s="4" t="inlineStr">
        <is>
          <t>0</t>
        </is>
      </c>
      <c r="E132" s="5" t="inlineStr">
        <is>
          <t>190,00</t>
        </is>
      </c>
      <c r="F132" s="4" t="inlineStr">
        <is>
          <t>50.00</t>
        </is>
      </c>
    </row>
    <row collapsed="false" customFormat="false" customHeight="false" hidden="false" ht="12.1" outlineLevel="0" r="133">
      <c r="A133" s="5" t="s">
        <f>=HYPERLINK("https://rossileiloes.com.br/lote/detalhe/139352", "345")</f>
      </c>
      <c r="B133" s="4" t="s">
        <f>=HYPERLINK("https://rossileiloes.com.br/lote/detalhe/139352", "30 GARRAFAS DE CACHAÇA SABOR AMARULA")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=HYPERLINK("https://rossileiloes.com.br/lote/detalhe/139307", "365")</f>
      </c>
      <c r="B134" s="4" t="s">
        <f>=HYPERLINK("https://rossileiloes.com.br/lote/detalhe/139307", " 30 GARRAFAS DE VINHO TINTO SUAVE. SAFRA DELVIGO. LEGÍTIMO DE SANTA CATARINA")</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=HYPERLINK("https://rossileiloes.com.br/lote/detalhe/139308", "370")</f>
      </c>
      <c r="B135" s="4" t="s">
        <f>=HYPERLINK("https://rossileiloes.com.br/lote/detalhe/139308", " 30 GARRAFAS DE VINHO TINTO SECO. SAFRA DELVIGO. LEGÍTIMO DE SANTA CATARINA")</f>
      </c>
      <c r="C135" s="4" t="inlineStr">
        <is>
          <t>Não vendido</t>
        </is>
      </c>
      <c r="D135" s="4" t="inlineStr">
        <is>
          <t>0</t>
        </is>
      </c>
      <c r="E135" s="5" t="inlineStr">
        <is>
          <t>450,00</t>
        </is>
      </c>
      <c r="F135" s="4" t="inlineStr">
        <is>
          <t>50.00</t>
        </is>
      </c>
    </row>
    <row collapsed="false" customFormat="false" customHeight="false" hidden="false" ht="12.1" outlineLevel="0" r="136">
      <c r="A136" s="5" t="s">
        <f>=HYPERLINK("https://rossileiloes.com.br/lote/detalhe/139306", "380")</f>
      </c>
      <c r="B136" s="4" t="s">
        <f>=HYPERLINK("https://rossileiloes.com.br/lote/detalhe/139306", " 30 GARRAFAS DE VINHO BRANCO SUAVE. SAFRA DELVIGO. LEGÍTIMO DE SANTA CATARINA")</f>
      </c>
      <c r="C136" s="4" t="inlineStr">
        <is>
          <t>Não vendido</t>
        </is>
      </c>
      <c r="D136" s="4" t="inlineStr">
        <is>
          <t>0</t>
        </is>
      </c>
      <c r="E136" s="5" t="inlineStr">
        <is>
          <t>450,00</t>
        </is>
      </c>
      <c r="F136" s="4" t="inlineStr">
        <is>
          <t>50.00</t>
        </is>
      </c>
    </row>
    <row collapsed="false" customFormat="false" customHeight="false" hidden="false" ht="12.1" outlineLevel="0" r="137">
      <c r="A137" s="5" t="s">
        <f>=HYPERLINK("https://rossileiloes.com.br/lote/detalhe/139310", "390")</f>
      </c>
      <c r="B137" s="4" t="s">
        <f>=HYPERLINK("https://rossileiloes.com.br/lote/detalhe/139310", "LOTE COM 30 GARRAFAS DE VINHO TINTO SECO.")</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=HYPERLINK("https://rossileiloes.com.br/lote/detalhe/139309", "395")</f>
      </c>
      <c r="B138" s="4" t="s">
        <f>=HYPERLINK("https://rossileiloes.com.br/lote/detalhe/139309", "LOTE COM 30 GARRAFAS DE VINHO TINTO SUAVE.")</f>
      </c>
      <c r="C138" s="4" t="inlineStr">
        <is>
          <t>Não vendido</t>
        </is>
      </c>
      <c r="D138" s="4" t="inlineStr">
        <is>
          <t>0</t>
        </is>
      </c>
      <c r="E138" s="5" t="inlineStr">
        <is>
          <t>450,00</t>
        </is>
      </c>
      <c r="F138" s="4" t="inlineStr">
        <is>
          <t>50.00</t>
        </is>
      </c>
    </row>
    <row collapsed="false" customFormat="false" customHeight="false" hidden="false" ht="12.1" outlineLevel="0" r="139">
      <c r="A139" s="5" t="s">
        <f>=HYPERLINK("https://rossileiloes.com.br/lote/detalhe/139333", "400")</f>
      </c>
      <c r="B139" s="4" t="s">
        <f>=HYPERLINK("https://rossileiloes.com.br/lote/detalhe/139333", "10 GARRAFAS DE VINHO TINTO SUAVE. 02 LITROS CADA..")</f>
      </c>
      <c r="C139" s="4" t="inlineStr">
        <is>
          <t>Não vendido</t>
        </is>
      </c>
      <c r="D139" s="4" t="inlineStr">
        <is>
          <t>0</t>
        </is>
      </c>
      <c r="E139" s="5" t="inlineStr">
        <is>
          <t>350,00</t>
        </is>
      </c>
      <c r="F139" s="4" t="inlineStr">
        <is>
          <t>50.00</t>
        </is>
      </c>
    </row>
    <row collapsed="false" customFormat="false" customHeight="false" hidden="false" ht="12.1" outlineLevel="0" r="140">
      <c r="A140" s="5" t="s">
        <f>=HYPERLINK("https://rossileiloes.com.br/lote/detalhe/139404", "406")</f>
      </c>
      <c r="B140" s="4" t="s">
        <f>=HYPERLINK("https://rossileiloes.com.br/lote/detalhe/139404", "30 GARRAFAS DE CACHAÇA PRATA DA ROÇA")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=HYPERLINK("https://rossileiloes.com.br/lote/detalhe/139311", "552")</f>
      </c>
      <c r="B141" s="4" t="s">
        <f>=HYPERLINK("https://rossileiloes.com.br/lote/detalhe/139311", "10 GARRAFÕES DE 4,5 LITROS CADA DE CACHAÇA PRATA ENVELHECIDA EM BARRIL DE MADEIRA")</f>
      </c>
      <c r="C141" s="4" t="inlineStr">
        <is>
          <t>Não vendido</t>
        </is>
      </c>
      <c r="D141" s="4" t="inlineStr">
        <is>
          <t>0</t>
        </is>
      </c>
      <c r="E141" s="5" t="inlineStr">
        <is>
          <t>490,00</t>
        </is>
      </c>
      <c r="F141" s="4" t="inlineStr">
        <is>
          <t>50.00</t>
        </is>
      </c>
    </row>
    <row collapsed="false" customFormat="false" customHeight="false" hidden="false" ht="12.1" outlineLevel="0" r="142">
      <c r="A142" s="5" t="s">
        <f>=HYPERLINK("https://rossileiloes.com.br/lote/detalhe/139353", "570")</f>
      </c>
      <c r="B142" s="4" t="s">
        <f>=HYPERLINK("https://rossileiloes.com.br/lote/detalhe/139353", "30 GARRAFAS DE CACHAÇA SABOR AMARULA")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=HYPERLINK("https://rossileiloes.com.br/lote/detalhe/139305", "577")</f>
      </c>
      <c r="B143" s="4" t="s">
        <f>=HYPERLINK("https://rossileiloes.com.br/lote/detalhe/139305", " 30 GARRAFAS DE VINHOS, TINTO SUAVE, TINTO SECO, BRANCO SUAVE, BRANCO SECO E ROSADO, SAFRA DELVIGO LEGÍTIMO, DE SANTA CATARINA")</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=HYPERLINK("https://rossileiloes.com.br/lote/detalhe/139313", "582")</f>
      </c>
      <c r="B144" s="4" t="s">
        <f>=HYPERLINK("https://rossileiloes.com.br/lote/detalhe/139313", "10 GARRAFÕES DE 4,5 LITROS CADA DE CACHAÇA AMARELINHA ENVELHECIDA EM BARRIL DE MADEIRA DE CARVALHO")</f>
      </c>
      <c r="C144" s="4" t="inlineStr">
        <is>
          <t>Não vendido</t>
        </is>
      </c>
      <c r="D144" s="4" t="inlineStr">
        <is>
          <t>0</t>
        </is>
      </c>
      <c r="E144" s="5" t="inlineStr">
        <is>
          <t>490,00</t>
        </is>
      </c>
      <c r="F144" s="4" t="inlineStr">
        <is>
          <t>50.00</t>
        </is>
      </c>
    </row>
    <row collapsed="false" customFormat="false" customHeight="false" hidden="false" ht="12.1" outlineLevel="0" r="145">
      <c r="A145" s="5" t="s">
        <f>=HYPERLINK("https://rossileiloes.com.br/lote/detalhe/139356", "665")</f>
      </c>
      <c r="B145" s="4" t="s">
        <f>=HYPERLINK("https://rossileiloes.com.br/lote/detalhe/139356", " 30 GARRAFAS DE CACHAÇA SABOR AMARULA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=HYPERLINK("https://rossileiloes.com.br/lote/detalhe/139361", "703")</f>
      </c>
      <c r="B146" s="4" t="s">
        <f>=HYPERLINK("https://rossileiloes.com.br/lote/detalhe/139361", "30 GARRAFAS DE CACHAÇA SABOR COQUINHO COM MEL")</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=HYPERLINK("https://rossileiloes.com.br/lote/detalhe/139407", "707")</f>
      </c>
      <c r="B147" s="4" t="s">
        <f>=HYPERLINK("https://rossileiloes.com.br/lote/detalhe/139407", " 30 GARRAFAS DE CACHAÇA SABOR UMBURANA COM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=HYPERLINK("https://rossileiloes.com.br/lote/detalhe/139355", "714")</f>
      </c>
      <c r="B148" s="4" t="s">
        <f>=HYPERLINK("https://rossileiloes.com.br/lote/detalhe/139355",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=HYPERLINK("https://rossileiloes.com.br/lote/detalhe/139406", "752")</f>
      </c>
      <c r="B149" s="4" t="s">
        <f>=HYPERLINK("https://rossileiloes.com.br/lote/detalhe/139406",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=HYPERLINK("https://rossileiloes.com.br/lote/detalhe/139360", "753")</f>
      </c>
      <c r="B150" s="4" t="s">
        <f>=HYPERLINK("https://rossileiloes.com.br/lote/detalhe/139360",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=HYPERLINK("https://rossileiloes.com.br/lote/detalhe/139357", "757")</f>
      </c>
      <c r="B151" s="4" t="s">
        <f>=HYPERLINK("https://rossileiloes.com.br/lote/detalhe/139357", " 30 GARRAFAS DE CACHAÇA SABOR CANELINHA OURO - 700ml CADA GARRAFA")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=HYPERLINK("https://rossileiloes.com.br/lote/detalhe/139403", "758")</f>
      </c>
      <c r="B152" s="4" t="s">
        <f>=HYPERLINK("https://rossileiloes.com.br/lote/detalhe/139403", " LOTE C/ 30 GARRAFAS DE CACHAÇA PRATA. 720ml CADA, ENVELHECIDAS NO BARRIL DE MADEIRA")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=HYPERLINK("https://rossileiloes.com.br/lote/detalhe/139354", "799")</f>
      </c>
      <c r="B153" s="4" t="s">
        <f>=HYPERLINK("https://rossileiloes.com.br/lote/detalhe/139354", " LOTE C/ 30 GARRAFAS DE CACHAÇA DE BANANA (38 GL). 720ml CADA, FEITA COM EXTRATO NATURAL DE BANANA (CACHAÇA DA ROÇA)")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=HYPERLINK("https://rossileiloes.com.br/lote/detalhe/139405", "801")</f>
      </c>
      <c r="B154" s="4" t="s">
        <f>=HYPERLINK("https://rossileiloes.com.br/lote/detalhe/139405", " 30 GARRAFAS DE CACHAÇA SABOR COQUNHO MEL - 700ml CADA GARRAFA")</f>
      </c>
      <c r="C154" s="4" t="inlineStr">
        <is>
          <t>Não vendido</t>
        </is>
      </c>
      <c r="D154" s="4" t="inlineStr">
        <is>
          <t>0</t>
        </is>
      </c>
      <c r="E154" s="5" t="inlineStr">
        <is>
          <t>250,00</t>
        </is>
      </c>
      <c r="F154" s="4" t="inlineStr">
        <is>
          <t>50.00</t>
        </is>
      </c>
    </row>
    <row collapsed="false" customFormat="false" customHeight="false" hidden="false" ht="12.1" outlineLevel="0" r="155">
      <c r="A155" s="5" t="s">
        <f>=HYPERLINK("https://rossileiloes.com.br/lote/detalhe/139359", "805")</f>
      </c>
      <c r="B155" s="4" t="s">
        <f>=HYPERLINK("https://rossileiloes.com.br/lote/detalhe/139359", " 30 GARRAFAS DE CACHAÇA SABOR PEQUI - 700ml CADA GARRAFA")</f>
      </c>
      <c r="C155" s="4" t="inlineStr">
        <is>
          <t>Não vendido</t>
        </is>
      </c>
      <c r="D155" s="4" t="inlineStr">
        <is>
          <t>0</t>
        </is>
      </c>
      <c r="E155" s="5" t="inlineStr">
        <is>
          <t>250,00</t>
        </is>
      </c>
      <c r="F15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2026-06-28T22:23:09.00Z</dcterms:created>
  <dc:creator>Tellks Tecnologia</dc:creator>
  <cp:revision>0</cp:revision>
</cp:coreProperties>
</file>