
<file path=[Content_Types].xml><?xml version="1.0" encoding="utf-8"?>
<Types xmlns="http://schemas.openxmlformats.org/package/2006/content-types">
  <Override PartName="/_rels/.rels" ContentType="application/vnd.openxmlformats-package.relationships+xml"/>
  <Override PartName="/xl/_rels/workbook.xml.rels" ContentType="application/vnd.openxmlformats-package.relationships+xml"/>
  <Override PartName="/xl/worksheets/sheet1.xml" ContentType="application/vnd.openxmlformats-officedocument.spreadsheetml.worksheet+xml"/>
  <Override PartName="/xl/workbook.xml" ContentType="application/vnd.openxmlformats-officedocument.spreadsheetml.sheet.main+xml"/>
  <Override PartName="/xl/styles.xml" ContentType="application/vnd.openxmlformats-officedocument.spreadsheetml.styles+xml"/>
  <Override PartName="/docProps/app.xml" ContentType="application/vnd.openxmlformats-officedocument.extended-properties+xml"/>
  <Override PartName="/docProps/core.xml" ContentType="application/vnd.openxmlformats-package.core-properties+xml"/>
</Types>
</file>

<file path=_rels/.rels><?xml version="1.0" encoding="UTF-8"?>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Relationship Id="rId3" Type="http://schemas.openxmlformats.org/officeDocument/2006/relationships/extended-properties" Target="docProps/app.xml"/>
</Relationships>
</file>

<file path=xl/workbook.xml><?xml version="1.0" encoding="utf-8"?>
<workbook xmlns="http://schemas.openxmlformats.org/spreadsheetml/2006/main" xmlns:r="http://schemas.openxmlformats.org/officeDocument/2006/relationships">
  <fileVersion appName="Calc"/>
  <workbookPr backupFile="false" showObjects="all" date1904="false"/>
  <workbookProtection/>
  <bookViews>
    <workbookView activeTab="0" firstSheet="0" showHorizontalScroll="true" showSheetTabs="true" showVerticalScroll="true" tabRatio="212" windowHeight="8192" windowWidth="16384" xWindow="0" yWindow="0"/>
  </bookViews>
  <sheets>
    <sheet name="Lotes" sheetId="1" state="visible" r:id="rId2"/>
  </sheets>
  <calcPr iterateCount="100" refMode="A1" iterate="false" iterateDelta="0.001"/>
</workbook>
</file>

<file path=xl/styles.xml><?xml version="1.0" encoding="utf-8"?>
<styleSheet xmlns="http://schemas.openxmlformats.org/spreadsheetml/2006/main">
  <numFmts count="2">
    <numFmt numFmtId="164" formatCode="GENERAL"/>
    <numFmt numFmtId="165" formatCode="@"/>
  </numFmts>
  <fonts count="6">
    <font>
      <name val="Arial"/>
      <charset val="1"/>
      <family val="2"/>
      <sz val="10"/>
    </font>
    <font>
      <name val="Arial"/>
      <family val="0"/>
      <sz val="10"/>
    </font>
    <font>
      <name val="Arial"/>
      <family val="0"/>
      <sz val="10"/>
    </font>
    <font>
      <name val="Arial"/>
      <family val="0"/>
      <sz val="10"/>
    </font>
    <font>
      <name val="Arial"/>
      <charset val="1"/>
      <family val="2"/>
      <sz val="22"/>
      <color rgb="FF1C4E61"/>
      <b val="true"/>
    </font>
    <font>
      <name val="Arial"/>
      <charset val="1"/>
      <family val="2"/>
      <sz val="10"/>
      <b val="true"/>
    </font>
  </fonts>
  <fills count="2">
    <fill>
      <patternFill patternType="none"/>
    </fill>
    <fill>
      <patternFill patternType="gray125"/>
    </fill>
  </fills>
  <borders count="1">
    <border diagonalDown="false" diagonalUp="false">
      <left/>
      <right/>
      <top/>
      <bottom/>
      <diagonal/>
    </border>
  </borders>
  <cellStyleXfs count="20">
    <xf applyAlignment="true" applyBorder="true" applyFont="true" applyProtection="true" borderId="0" fillId="0" fontId="0" numFmtId="164">
      <alignment horizontal="general" indent="0" shrinkToFit="false" textRotation="0" vertical="bottom" wrapText="false"/>
      <protection hidden="false" locked="true"/>
    </xf>
    <xf applyAlignment="false" applyBorder="false" applyFont="true" applyProtection="false" borderId="0" fillId="0" fontId="1" numFmtId="0"/>
    <xf applyAlignment="false" applyBorder="false" applyFont="true" applyProtection="false" borderId="0" fillId="0" fontId="1" numFmtId="0"/>
    <xf applyAlignment="false" applyBorder="false" applyFont="true" applyProtection="false" borderId="0" fillId="0" fontId="2" numFmtId="0"/>
    <xf applyAlignment="false" applyBorder="false" applyFont="true" applyProtection="false" borderId="0" fillId="0" fontId="2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1" numFmtId="43"/>
    <xf applyAlignment="false" applyBorder="false" applyFont="true" applyProtection="false" borderId="0" fillId="0" fontId="1" numFmtId="41"/>
    <xf applyAlignment="false" applyBorder="false" applyFont="true" applyProtection="false" borderId="0" fillId="0" fontId="1" numFmtId="44"/>
    <xf applyAlignment="false" applyBorder="false" applyFont="true" applyProtection="false" borderId="0" fillId="0" fontId="1" numFmtId="42"/>
    <xf applyAlignment="false" applyBorder="false" applyFont="true" applyProtection="false" borderId="0" fillId="0" fontId="1" numFmtId="9"/>
  </cellStyleXfs>
  <cellXfs count="6">
    <xf applyAlignment="false" applyBorder="false" applyFont="true" applyProtection="false" borderId="0" fillId="0" fontId="0" numFmtId="164" xfId="0">
      <alignment horizontal="general" vertical="bottom" textRotation="0" wrapText="false" indent="0" shrinkToFit="false"/>
      <protection locked="true" hidden="false"/>
    </xf>
    <xf applyAlignment="false" applyBorder="false" applyFont="true" applyProtection="false" borderId="0" fillId="0" fontId="0" numFmtId="165" xfId="0">
      <alignment horizontal="general" vertical="bottom" textRotation="0" wrapText="false" indent="0" shrinkToFit="false"/>
      <protection locked="true" hidden="false"/>
    </xf>
    <xf applyAlignment="false" applyBorder="false" applyFont="true" applyProtection="false" borderId="0" fillId="0" fontId="4" numFmtId="165" xfId="0">
      <alignment horizontal="general" vertical="bottom" textRotation="0" wrapText="false" indent="0" shrinkToFit="false"/>
      <protection locked="true" hidden="false"/>
    </xf>
    <xf applyAlignment="false" applyBorder="false" applyFont="true" applyProtection="false" borderId="0" fillId="0" fontId="5" numFmtId="165" xfId="0">
      <alignment horizontal="general" vertical="bottom" textRotation="0" wrapText="false" indent="0" shrinkToFit="false"/>
      <protection locked="true" hidden="false"/>
    </xf>
    <xf applyAlignment="false" applyBorder="false" applyFont="true" applyProtection="false" borderId="0" fillId="0" fontId="0" numFmtId="165" xfId="0">
      <alignment horizontal="general" vertical="bottom" textRotation="0" wrapText="false" indent="0" shrinkToFit="false"/>
      <protection locked="true" hidden="false"/>
    </xf>
    <xf applyAlignment="true" applyBorder="false" applyFont="true" applyProtection="false" borderId="0" fillId="0" fontId="5" numFmtId="165" xfId="0">
      <alignment horizontal="right" vertical="bottom" textRotation="0" wrapText="false" indent="0" shrinkToFit="false"/>
      <protection locked="true" hidden="false"/>
    </xf>
  </cellXfs>
  <cellStyles count="6">
    <cellStyle builtinId="0" customBuiltin="false" name="Normal" xfId="0"/>
    <cellStyle builtinId="3" customBuiltin="false" name="Comma" xfId="15"/>
    <cellStyle builtinId="6" customBuiltin="false" name="Comma [0]" xfId="16"/>
    <cellStyle builtinId="4" customBuiltin="false" name="Currency" xfId="17"/>
    <cellStyle builtinId="7" customBuiltin="false" name="Currency [0]" xfId="18"/>
    <cellStyle builtinId="5" customBuiltin="false" name="Percent" xfId="19"/>
  </cellStyles>
</styleSheet>
</file>

<file path=xl/_rels/workbook.xml.rels><?xml version="1.0" encoding="UTF-8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worksheet" Target="worksheets/sheet1.xml"/>
</Relationships>
</file>

<file path=xl/worksheets/sheet1.xml><?xml version="1.0" encoding="utf-8"?>
<worksheet xmlns="http://schemas.openxmlformats.org/spreadsheetml/2006/main" xmlns:r="http://schemas.openxmlformats.org/officeDocument/2006/relationships">
  <sheetPr filterMode="false">
    <pageSetUpPr fitToPage="false"/>
  </sheetPr>
  <dimension ref="A1:F116"/>
  <sheetViews>
    <sheetView colorId="64" defaultGridColor="true" rightToLeft="false" showFormulas="false" showGridLines="true" showOutlineSymbols="true" showRowColHeaders="true" showZeros="true" tabSelected="true" topLeftCell="A1" view="normal" windowProtection="false" workbookViewId="0" zoomScale="100" zoomScaleNormal="100" zoomScalePageLayoutView="100">
      <selection activeCell="A1" activeCellId="0" pane="topLeft" sqref="A1"/>
    </sheetView>
  </sheetViews>
  <cols>
    <col collapsed="false" hidden="false" max="1025" min="1" style="0" width="11.5"/>
  </cols>
  <sheetData>
    <row collapsed="false" customFormat="false" customHeight="false" hidden="false" ht="12.1" outlineLevel="0" r="1">
      <c r="A1" s="1"/>
      <c r="B1" s="1"/>
      <c r="C1" s="1"/>
    </row>
    <row collapsed="false" customFormat="false" customHeight="false" hidden="false" ht="12.1" outlineLevel="0" r="2">
      <c r="A2" s="2" t="inlineStr">
        <is>
          <t>Rossi leilões</t>
        </is>
      </c>
      <c r="B2" s="2"/>
      <c r="C2" s="2"/>
      <c r="D2" s="2"/>
      <c r="E2" s="2"/>
    </row>
    <row collapsed="false" customFormat="false" customHeight="false" hidden="false" ht="12.1" outlineLevel="0" r="3">
      <c r="A3" s="1"/>
      <c r="B3" s="1"/>
      <c r="C3" s="1"/>
    </row>
    <row collapsed="false" customFormat="false" customHeight="false" hidden="false" ht="12.1" outlineLevel="0" r="4">
      <c r="A4" s="1"/>
      <c r="B4" s="1"/>
      <c r="C4" s="1"/>
    </row>
    <row collapsed="false" customFormat="false" customHeight="false" hidden="false" ht="12.1" outlineLevel="0" r="5">
      <c r="A5" s="1"/>
      <c r="B5" s="1"/>
      <c r="C5" s="1"/>
    </row>
    <row collapsed="false" customFormat="false" customHeight="false" hidden="false" ht="12.1" outlineLevel="0" r="6">
      <c r="A6" s="3" t="inlineStr">
        <is>
          <t>Leilão</t>
        </is>
      </c>
      <c r="B6" s="4" t="inlineStr">
        <is>
          <t>GUINDASTE, CAMINHÃO, EMPILHADEIRA, BARRACÕES, VIGAS, TUBOS, PÉ DIREITO E MAIS</t>
        </is>
      </c>
      <c r="C6" s="4"/>
      <c r="D6" s="4"/>
      <c r="E6" s="4"/>
      <c r="F6" s="4"/>
    </row>
    <row collapsed="false" customFormat="false" customHeight="false" hidden="false" ht="12.1" outlineLevel="0" r="7">
      <c r="A7" s="3" t="inlineStr">
        <is>
          <t>Data</t>
        </is>
      </c>
      <c r="B7" s="4" t="inlineStr">
        <is>
          <t>25/07/2023 11:00</t>
        </is>
      </c>
      <c r="C7" s="4"/>
      <c r="D7" s="4"/>
      <c r="E7" s="4"/>
      <c r="F7" s="4"/>
    </row>
    <row collapsed="false" customFormat="false" customHeight="false" hidden="false" ht="12.1" outlineLevel="0" r="8">
      <c r="A8" s="3" t="inlineStr">
        <is>
          <t>Leiloeiro</t>
        </is>
      </c>
      <c r="B8" s="4" t="inlineStr">
        <is>
          <t>Guilherme O Rossi</t>
        </is>
      </c>
      <c r="C8" s="4"/>
      <c r="D8" s="4"/>
      <c r="E8" s="4"/>
      <c r="F8" s="4"/>
    </row>
    <row collapsed="false" customFormat="false" customHeight="false" hidden="false" ht="12.1" outlineLevel="0" r="9">
      <c r="A9" s="1"/>
      <c r="B9" s="1"/>
      <c r="C9" s="1"/>
    </row>
    <row collapsed="false" customFormat="false" customHeight="false" hidden="false" ht="12.1" outlineLevel="0" r="10">
      <c r="A10" s="3" t="inlineStr">
        <is>
          <t>Lote</t>
        </is>
      </c>
      <c r="B10" s="3" t="inlineStr">
        <is>
          <t>Descrição</t>
        </is>
      </c>
      <c r="C10" s="3" t="inlineStr">
        <is>
          <t>Status</t>
        </is>
      </c>
      <c r="D10" s="3" t="inlineStr">
        <is>
          <t>Lances</t>
        </is>
      </c>
      <c r="E10" s="3" t="inlineStr">
        <is>
          <t>Lance atual</t>
        </is>
      </c>
      <c r="F10" s="3" t="inlineStr">
        <is>
          <t>Inc. mínimo</t>
        </is>
      </c>
    </row>
    <row collapsed="false" customFormat="false" customHeight="false" hidden="false" ht="12.1" outlineLevel="0" r="11">
      <c r="A11" s="5" t="s">
        <f>=HYPERLINK("https://rossileiloes.com.br/lote/detalhe/186220", "000")</f>
      </c>
      <c r="B11" s="4" t="s">
        <f>=HYPERLINK("https://rossileiloes.com.br/lote/detalhe/186220", "CAMINHÃO MERCEDES-BENZ L 2213, 1982/1982 /TRES EIXOS, 6x2 COM GUINDASTE BANTAM PARA 18 TONELADAS")</f>
      </c>
      <c r="C11" s="4" t="inlineStr">
        <is>
          <t>Não vendido</t>
        </is>
      </c>
      <c r="D11" s="4" t="inlineStr">
        <is>
          <t>0</t>
        </is>
      </c>
      <c r="E11" s="5" t="inlineStr">
        <is>
          <t>200.000,00</t>
        </is>
      </c>
      <c r="F11" s="4" t="inlineStr">
        <is>
          <t>500.00</t>
        </is>
      </c>
    </row>
    <row collapsed="false" customFormat="false" customHeight="false" hidden="false" ht="12.1" outlineLevel="0" r="12">
      <c r="A12" s="5" t="s">
        <f>=HYPERLINK("https://rossileiloes.com.br/lote/detalhe/186168", "002")</f>
      </c>
      <c r="B12" s="4" t="s">
        <f>=HYPERLINK("https://rossileiloes.com.br/lote/detalhe/186168", " [ LANCE POR KG ] TUBO P/ CALDEIRA SEM USO 57,15MM ESP 5,5MM A213 - APROX. 340 KG - VENDA NO ESTADO CONFORME LOTE EXPOSTO")</f>
      </c>
      <c r="C12" s="4" t="inlineStr">
        <is>
          <t>Não vendido</t>
        </is>
      </c>
      <c r="D12" s="4" t="inlineStr">
        <is>
          <t>0</t>
        </is>
      </c>
      <c r="E12" s="5" t="inlineStr">
        <is>
          <t>6,00</t>
        </is>
      </c>
      <c r="F12" s="4" t="inlineStr">
        <is>
          <t>0.10</t>
        </is>
      </c>
    </row>
    <row collapsed="false" customFormat="false" customHeight="false" hidden="false" ht="12.1" outlineLevel="0" r="13">
      <c r="A13" s="5" t="s">
        <f>=HYPERLINK("https://rossileiloes.com.br/lote/detalhe/186218", "003")</f>
      </c>
      <c r="B13" s="4" t="s">
        <f>=HYPERLINK("https://rossileiloes.com.br/lote/detalhe/186218", " [ LANCE POR KG ] TUBO P/ CALDEIRA SEM USO 38,10MM ESP 4,5MM A213 - APROX. 46 KG - VENDA NO ESTADO CONFORME LOTE EXPOSTO")</f>
      </c>
      <c r="C13" s="4" t="inlineStr">
        <is>
          <t>Não vendido</t>
        </is>
      </c>
      <c r="D13" s="4" t="inlineStr">
        <is>
          <t>0</t>
        </is>
      </c>
      <c r="E13" s="5" t="inlineStr">
        <is>
          <t>6,00</t>
        </is>
      </c>
      <c r="F13" s="4" t="inlineStr">
        <is>
          <t>0.10</t>
        </is>
      </c>
    </row>
    <row collapsed="false" customFormat="false" customHeight="false" hidden="false" ht="12.1" outlineLevel="0" r="14">
      <c r="A14" s="5" t="s">
        <f>=HYPERLINK("https://rossileiloes.com.br/lote/detalhe/186204", "007")</f>
      </c>
      <c r="B14" s="4" t="s">
        <f>=HYPERLINK("https://rossileiloes.com.br/lote/detalhe/186204", " [ LANCE POR KG ] TUBO CALANDRADO SEM USO 20" PARADE 3MM - APROX. 4385 KG - VENDA NO ESTADO CONFORME LOTE EXPOSTO")</f>
      </c>
      <c r="C14" s="4" t="inlineStr">
        <is>
          <t>Não vendido</t>
        </is>
      </c>
      <c r="D14" s="4" t="inlineStr">
        <is>
          <t>0</t>
        </is>
      </c>
      <c r="E14" s="5" t="inlineStr">
        <is>
          <t>4,50</t>
        </is>
      </c>
      <c r="F14" s="4" t="inlineStr">
        <is>
          <t>0.10</t>
        </is>
      </c>
    </row>
    <row collapsed="false" customFormat="false" customHeight="false" hidden="false" ht="12.1" outlineLevel="0" r="15">
      <c r="A15" s="5" t="s">
        <f>=HYPERLINK("https://rossileiloes.com.br/lote/detalhe/186195", "008")</f>
      </c>
      <c r="B15" s="4" t="s">
        <f>=HYPERLINK("https://rossileiloes.com.br/lote/detalhe/186195", " [ LANCE POR KG ] TUBO CALANDRADO SEM USO 20" PARADE 5MM - APROX. 1400 KG - VENDA NO ESTADO CONFORME LOTE EXPOSTO")</f>
      </c>
      <c r="C15" s="4" t="inlineStr">
        <is>
          <t>Não vendido</t>
        </is>
      </c>
      <c r="D15" s="4" t="inlineStr">
        <is>
          <t>0</t>
        </is>
      </c>
      <c r="E15" s="5" t="inlineStr">
        <is>
          <t>5,00</t>
        </is>
      </c>
      <c r="F15" s="4" t="inlineStr">
        <is>
          <t>0.10</t>
        </is>
      </c>
    </row>
    <row collapsed="false" customFormat="false" customHeight="false" hidden="false" ht="12.1" outlineLevel="0" r="16">
      <c r="A16" s="5" t="s">
        <f>=HYPERLINK("https://rossileiloes.com.br/lote/detalhe/186169", "015")</f>
      </c>
      <c r="B16" s="4" t="s">
        <f>=HYPERLINK("https://rossileiloes.com.br/lote/detalhe/186169", " [ LANCE POR KG ] PERFIL U OMEGA SEM USO 16" PAREDE 9,5MM - APROX. 960 KG - VENDA NO ESTADO CONFORME LOTE EXPOSTO")</f>
      </c>
      <c r="C16" s="4" t="inlineStr">
        <is>
          <t>Não vendido</t>
        </is>
      </c>
      <c r="D16" s="4" t="inlineStr">
        <is>
          <t>0</t>
        </is>
      </c>
      <c r="E16" s="5" t="inlineStr">
        <is>
          <t>4,00</t>
        </is>
      </c>
      <c r="F16" s="4" t="inlineStr">
        <is>
          <t>0.10</t>
        </is>
      </c>
    </row>
    <row collapsed="false" customFormat="false" customHeight="false" hidden="false" ht="12.1" outlineLevel="0" r="17">
      <c r="A17" s="5" t="s">
        <f>=HYPERLINK("https://rossileiloes.com.br/lote/detalhe/186170", "016")</f>
      </c>
      <c r="B17" s="4" t="s">
        <f>=HYPERLINK("https://rossileiloes.com.br/lote/detalhe/186170", " [ LANCE POR KG ] PÉ DIREITO TUBOLAR 6" X 4900MM 8 UNIDADES - APROX. 1728 KG - VENDA NO ESTADO CONFORME LOTE EXPOSTO")</f>
      </c>
      <c r="C17" s="4" t="inlineStr">
        <is>
          <t>Não vendido</t>
        </is>
      </c>
      <c r="D17" s="4" t="inlineStr">
        <is>
          <t>0</t>
        </is>
      </c>
      <c r="E17" s="5" t="inlineStr">
        <is>
          <t>6,00</t>
        </is>
      </c>
      <c r="F17" s="4" t="inlineStr">
        <is>
          <t>0.10</t>
        </is>
      </c>
    </row>
    <row collapsed="false" customFormat="false" customHeight="false" hidden="false" ht="12.1" outlineLevel="0" r="18">
      <c r="A18" s="5" t="s">
        <f>=HYPERLINK("https://rossileiloes.com.br/lote/detalhe/186209", "019")</f>
      </c>
      <c r="B18" s="4" t="s">
        <f>=HYPERLINK("https://rossileiloes.com.br/lote/detalhe/186209", " [ LANCE POR KG ] VIGA H 8" X 4800MM 3 UNIDADES - APROX. 880 KG - VENDA NO ESTADO CONFORME LOTE EXPOSTO")</f>
      </c>
      <c r="C18" s="4" t="inlineStr">
        <is>
          <t>Não vendido</t>
        </is>
      </c>
      <c r="D18" s="4" t="inlineStr">
        <is>
          <t>0</t>
        </is>
      </c>
      <c r="E18" s="5" t="inlineStr">
        <is>
          <t>6,00</t>
        </is>
      </c>
      <c r="F18" s="4" t="inlineStr">
        <is>
          <t>0.10</t>
        </is>
      </c>
    </row>
    <row collapsed="false" customFormat="false" customHeight="false" hidden="false" ht="12.1" outlineLevel="0" r="19">
      <c r="A19" s="5" t="s">
        <f>=HYPERLINK("https://rossileiloes.com.br/lote/detalhe/186180", "022")</f>
      </c>
      <c r="B19" s="4" t="s">
        <f>=HYPERLINK("https://rossileiloes.com.br/lote/detalhe/186180", " CONJUNTO DE CONVERSOR OSCILANTE DE TORQUE PARA MOENDA 42" X 78", COMPLETO, LADO ACIONAMENTO, LADO ACIONADO E O DISPOSITIVO DE LIGAÇÃO CENTRAL, MARCA ACIP, USADO. - VENDA NO ESTADO CONFORME LOTE EXPOSTO")</f>
      </c>
      <c r="C19" s="4" t="inlineStr">
        <is>
          <t>Não vendido</t>
        </is>
      </c>
      <c r="D19" s="4" t="inlineStr">
        <is>
          <t>0</t>
        </is>
      </c>
      <c r="E19" s="5" t="inlineStr">
        <is>
          <t>50.000,00</t>
        </is>
      </c>
      <c r="F19" s="4" t="inlineStr">
        <is>
          <t>500.00</t>
        </is>
      </c>
    </row>
    <row collapsed="false" customFormat="false" customHeight="false" hidden="false" ht="12.1" outlineLevel="0" r="20">
      <c r="A20" s="5" t="s">
        <f>=HYPERLINK("https://rossileiloes.com.br/lote/detalhe/186167", "024")</f>
      </c>
      <c r="B20" s="4" t="s">
        <f>=HYPERLINK("https://rossileiloes.com.br/lote/detalhe/186167", " TANQUE USADO 15M³ - VENDA NO ESTADO CONFORME LOTE EXPOSTO")</f>
      </c>
      <c r="C20" s="4" t="inlineStr">
        <is>
          <t>Não vendido</t>
        </is>
      </c>
      <c r="D20" s="4" t="inlineStr">
        <is>
          <t>0</t>
        </is>
      </c>
      <c r="E20" s="5" t="inlineStr">
        <is>
          <t>9.000,00</t>
        </is>
      </c>
      <c r="F20" s="4" t="inlineStr">
        <is>
          <t>250.00</t>
        </is>
      </c>
    </row>
    <row collapsed="false" customFormat="false" customHeight="false" hidden="false" ht="12.1" outlineLevel="0" r="21">
      <c r="A21" s="5" t="s">
        <f>=HYPERLINK("https://rossileiloes.com.br/lote/detalhe/186188", "025")</f>
      </c>
      <c r="B21" s="4" t="s">
        <f>=HYPERLINK("https://rossileiloes.com.br/lote/detalhe/186188", " TANQUE USADO 15M³ - VENDA NO ESTADO CONFORME LOTE EXPOSTO")</f>
      </c>
      <c r="C21" s="4" t="inlineStr">
        <is>
          <t>Não vendido</t>
        </is>
      </c>
      <c r="D21" s="4" t="inlineStr">
        <is>
          <t>0</t>
        </is>
      </c>
      <c r="E21" s="5" t="inlineStr">
        <is>
          <t>9.000,00</t>
        </is>
      </c>
      <c r="F21" s="4" t="inlineStr">
        <is>
          <t>250.00</t>
        </is>
      </c>
    </row>
    <row collapsed="false" customFormat="false" customHeight="false" hidden="false" ht="12.1" outlineLevel="0" r="22">
      <c r="A22" s="5" t="s">
        <f>=HYPERLINK("https://rossileiloes.com.br/lote/detalhe/186206", "026")</f>
      </c>
      <c r="B22" s="4" t="s">
        <f>=HYPERLINK("https://rossileiloes.com.br/lote/detalhe/186206", " TANQUE USADO 15M³ - VENDA NO ESTADO CONFORME LOTE EXPOSTO")</f>
      </c>
      <c r="C22" s="4" t="inlineStr">
        <is>
          <t>Não vendido</t>
        </is>
      </c>
      <c r="D22" s="4" t="inlineStr">
        <is>
          <t>0</t>
        </is>
      </c>
      <c r="E22" s="5" t="inlineStr">
        <is>
          <t>9.000,00</t>
        </is>
      </c>
      <c r="F22" s="4" t="inlineStr">
        <is>
          <t>250.00</t>
        </is>
      </c>
    </row>
    <row collapsed="false" customFormat="false" customHeight="false" hidden="false" ht="12.1" outlineLevel="0" r="23">
      <c r="A23" s="5" t="s">
        <f>=HYPERLINK("https://rossileiloes.com.br/lote/detalhe/186193", "027")</f>
      </c>
      <c r="B23" s="4" t="s">
        <f>=HYPERLINK("https://rossileiloes.com.br/lote/detalhe/186193", " [ LANCE POR KG ] TUBO 1/2"A 6"- APROX. 7000 KG - VENDA NO ESTADO CONFORME LOTE EXPOSTO")</f>
      </c>
      <c r="C23" s="4" t="inlineStr">
        <is>
          <t>Não vendido</t>
        </is>
      </c>
      <c r="D23" s="4" t="inlineStr">
        <is>
          <t>0</t>
        </is>
      </c>
      <c r="E23" s="5" t="inlineStr">
        <is>
          <t>5,00</t>
        </is>
      </c>
      <c r="F23" s="4" t="inlineStr">
        <is>
          <t>0.10</t>
        </is>
      </c>
    </row>
    <row collapsed="false" customFormat="false" customHeight="false" hidden="false" ht="12.1" outlineLevel="0" r="24">
      <c r="A24" s="5" t="s">
        <f>=HYPERLINK("https://rossileiloes.com.br/lote/detalhe/186197", "029")</f>
      </c>
      <c r="B24" s="4" t="s">
        <f>=HYPERLINK("https://rossileiloes.com.br/lote/detalhe/186197", " PENEIRA ROTATIVA - VENDA NO ESTADO CONFORME LOTE EXPOSTO")</f>
      </c>
      <c r="C24" s="4" t="inlineStr">
        <is>
          <t>Não vendido</t>
        </is>
      </c>
      <c r="D24" s="4" t="inlineStr">
        <is>
          <t>0</t>
        </is>
      </c>
      <c r="E24" s="5" t="inlineStr">
        <is>
          <t>37.500,00</t>
        </is>
      </c>
      <c r="F24" s="4" t="inlineStr">
        <is>
          <t>500.00</t>
        </is>
      </c>
    </row>
    <row collapsed="false" customFormat="false" customHeight="false" hidden="false" ht="12.1" outlineLevel="0" r="25">
      <c r="A25" s="5" t="s">
        <f>=HYPERLINK("https://rossileiloes.com.br/lote/detalhe/186200", "030")</f>
      </c>
      <c r="B25" s="4" t="s">
        <f>=HYPERLINK("https://rossileiloes.com.br/lote/detalhe/186200", " [ LANCE POR KG ] APROX. 5000 KG DE PISO TIPO SELMEC APROX. 110M² - VENDA NO ESTADO CONFORME LOTE EXPOSTO")</f>
      </c>
      <c r="C25" s="4" t="inlineStr">
        <is>
          <t>Não vendido</t>
        </is>
      </c>
      <c r="D25" s="4" t="inlineStr">
        <is>
          <t>0</t>
        </is>
      </c>
      <c r="E25" s="5" t="inlineStr">
        <is>
          <t>5,00</t>
        </is>
      </c>
      <c r="F25" s="4" t="inlineStr">
        <is>
          <t>0.10</t>
        </is>
      </c>
    </row>
    <row collapsed="false" customFormat="false" customHeight="false" hidden="false" ht="12.1" outlineLevel="0" r="26">
      <c r="A26" s="5" t="s">
        <f>=HYPERLINK("https://rossileiloes.com.br/lote/detalhe/186214", "031")</f>
      </c>
      <c r="B26" s="4" t="s">
        <f>=HYPERLINK("https://rossileiloes.com.br/lote/detalhe/186214", " [ LANCE POR KG ] CHAPA XADREZ DE 3/16" E 1/4" COM TAMANHOS DIFERENTES - APROX. 8000 KG - VENDA NO ESTADO CONFORME LOTE EXPOSTO")</f>
      </c>
      <c r="C26" s="4" t="inlineStr">
        <is>
          <t>Não vendido</t>
        </is>
      </c>
      <c r="D26" s="4" t="inlineStr">
        <is>
          <t>0</t>
        </is>
      </c>
      <c r="E26" s="5" t="inlineStr">
        <is>
          <t>5,00</t>
        </is>
      </c>
      <c r="F26" s="4" t="inlineStr">
        <is>
          <t>0.10</t>
        </is>
      </c>
    </row>
    <row collapsed="false" customFormat="false" customHeight="false" hidden="false" ht="12.1" outlineLevel="0" r="27">
      <c r="A27" s="5" t="s">
        <f>=HYPERLINK("https://rossileiloes.com.br/lote/detalhe/186219", "033")</f>
      </c>
      <c r="B27" s="4" t="s">
        <f>=HYPERLINK("https://rossileiloes.com.br/lote/detalhe/186219", " [ LANCE POR KG ] VIGA I 40" X 14" X 8000 ESPESSURA ABA 18,5MM E ALMA 13MM - APROX. 9000 KG - VENDA NO ESTADO CONFORME LOTE EXPOSTO")</f>
      </c>
      <c r="C27" s="4" t="inlineStr">
        <is>
          <t>Não vendido</t>
        </is>
      </c>
      <c r="D27" s="4" t="inlineStr">
        <is>
          <t>0</t>
        </is>
      </c>
      <c r="E27" s="5" t="inlineStr">
        <is>
          <t>6,00</t>
        </is>
      </c>
      <c r="F27" s="4" t="inlineStr">
        <is>
          <t>0.10</t>
        </is>
      </c>
    </row>
    <row collapsed="false" customFormat="false" customHeight="false" hidden="false" ht="12.1" outlineLevel="0" r="28">
      <c r="A28" s="5" t="s">
        <f>=HYPERLINK("https://rossileiloes.com.br/lote/detalhe/186186", "038")</f>
      </c>
      <c r="B28" s="4" t="s">
        <f>=HYPERLINK("https://rossileiloes.com.br/lote/detalhe/186186", " [ LANCE POR KG ] TUBOS CALANDRADOS DE 10" A 40" - APROX. 6000 KG - VENDA NO ESTADO CONFORME LOTE EXPOSTO")</f>
      </c>
      <c r="C28" s="4" t="inlineStr">
        <is>
          <t>Não vendido</t>
        </is>
      </c>
      <c r="D28" s="4" t="inlineStr">
        <is>
          <t>0</t>
        </is>
      </c>
      <c r="E28" s="5" t="inlineStr">
        <is>
          <t>5,00</t>
        </is>
      </c>
      <c r="F28" s="4" t="inlineStr">
        <is>
          <t>0.10</t>
        </is>
      </c>
    </row>
    <row collapsed="false" customFormat="false" customHeight="false" hidden="false" ht="12.1" outlineLevel="0" r="29">
      <c r="A29" s="5" t="s">
        <f>=HYPERLINK("https://rossileiloes.com.br/lote/detalhe/186181", "039")</f>
      </c>
      <c r="B29" s="4" t="s">
        <f>=HYPERLINK("https://rossileiloes.com.br/lote/detalhe/186181", " BICA DOSADORA DE RESIDUOS - VENDA NO ESTADO CONFORME LOTE EXPOSTO")</f>
      </c>
      <c r="C29" s="4" t="inlineStr">
        <is>
          <t>Não vendido</t>
        </is>
      </c>
      <c r="D29" s="4" t="inlineStr">
        <is>
          <t>0</t>
        </is>
      </c>
      <c r="E29" s="5" t="inlineStr">
        <is>
          <t>23.000,00</t>
        </is>
      </c>
      <c r="F29" s="4" t="inlineStr">
        <is>
          <t>500.00</t>
        </is>
      </c>
    </row>
    <row collapsed="false" customFormat="false" customHeight="false" hidden="false" ht="12.1" outlineLevel="0" r="30">
      <c r="A30" s="5" t="s">
        <f>=HYPERLINK("https://rossileiloes.com.br/lote/detalhe/186184", "040")</f>
      </c>
      <c r="B30" s="4" t="s">
        <f>=HYPERLINK("https://rossileiloes.com.br/lote/detalhe/186184", " [ LANCE POR KG ] TUBO DE 16" A 24" - APROX. 3000 KG - VENDA NO ESTADO CONFORME LOTE EXPOSTO")</f>
      </c>
      <c r="C30" s="4" t="inlineStr">
        <is>
          <t>Não vendido</t>
        </is>
      </c>
      <c r="D30" s="4" t="inlineStr">
        <is>
          <t>0</t>
        </is>
      </c>
      <c r="E30" s="5" t="inlineStr">
        <is>
          <t>5,00</t>
        </is>
      </c>
      <c r="F30" s="4" t="inlineStr">
        <is>
          <t>0.10</t>
        </is>
      </c>
    </row>
    <row collapsed="false" customFormat="false" customHeight="false" hidden="false" ht="12.1" outlineLevel="0" r="31">
      <c r="A31" s="5" t="s">
        <f>=HYPERLINK("https://rossileiloes.com.br/lote/detalhe/186201", "045")</f>
      </c>
      <c r="B31" s="4" t="s">
        <f>=HYPERLINK("https://rossileiloes.com.br/lote/detalhe/186201", " GUINCHO HILO DE 14 METROS DE ALTURA C/ REDUTOR, FREIO E MOTOR ELETRICO P/ DESCARGA DE CAMINHÃO ATÉ 25 TON - VENDA NO ESTADO CONFORME LOTE EXPOSTO")</f>
      </c>
      <c r="C31" s="4" t="inlineStr">
        <is>
          <t>Não vendido</t>
        </is>
      </c>
      <c r="D31" s="4" t="inlineStr">
        <is>
          <t>0</t>
        </is>
      </c>
      <c r="E31" s="5" t="inlineStr">
        <is>
          <t>17.500,00</t>
        </is>
      </c>
      <c r="F31" s="4" t="inlineStr">
        <is>
          <t>500.00</t>
        </is>
      </c>
    </row>
    <row collapsed="false" customFormat="false" customHeight="false" hidden="false" ht="12.1" outlineLevel="0" r="32">
      <c r="A32" s="5" t="s">
        <f>=HYPERLINK("https://rossileiloes.com.br/lote/detalhe/186176", "053")</f>
      </c>
      <c r="B32" s="4" t="s">
        <f>=HYPERLINK("https://rossileiloes.com.br/lote/detalhe/186176", " PRÉ AQUECEDOR DE 150 - VENDA NO ESTADO CONFORME LOTE EXPOSTO")</f>
      </c>
      <c r="C32" s="4" t="inlineStr">
        <is>
          <t>Não vendido</t>
        </is>
      </c>
      <c r="D32" s="4" t="inlineStr">
        <is>
          <t>0</t>
        </is>
      </c>
      <c r="E32" s="5" t="inlineStr">
        <is>
          <t>80.000,00</t>
        </is>
      </c>
      <c r="F32" s="4" t="inlineStr">
        <is>
          <t>500.00</t>
        </is>
      </c>
    </row>
    <row collapsed="false" customFormat="false" customHeight="false" hidden="false" ht="12.1" outlineLevel="0" r="33">
      <c r="A33" s="5" t="s">
        <f>=HYPERLINK("https://rossileiloes.com.br/lote/detalhe/186185", "054")</f>
      </c>
      <c r="B33" s="4" t="s">
        <f>=HYPERLINK("https://rossileiloes.com.br/lote/detalhe/186185", " PRÉ AQUECEDOR DE 150- VENDA NO ESTADO CONFORME LOTE EXPOSTO")</f>
      </c>
      <c r="C33" s="4" t="inlineStr">
        <is>
          <t>Não vendido</t>
        </is>
      </c>
      <c r="D33" s="4" t="inlineStr">
        <is>
          <t>0</t>
        </is>
      </c>
      <c r="E33" s="5" t="inlineStr">
        <is>
          <t>80.000,00</t>
        </is>
      </c>
      <c r="F33" s="4" t="inlineStr">
        <is>
          <t>500.00</t>
        </is>
      </c>
    </row>
    <row collapsed="false" customFormat="false" customHeight="false" hidden="false" ht="12.1" outlineLevel="0" r="34">
      <c r="A34" s="5" t="s">
        <f>=HYPERLINK("https://rossileiloes.com.br/lote/detalhe/186217", "057")</f>
      </c>
      <c r="B34" s="4" t="s">
        <f>=HYPERLINK("https://rossileiloes.com.br/lote/detalhe/186217", " [ LANCE POR KG ] VIGA I 22" - 5 UNIDADES 4,4M CADA - TOTAL APROX. 2200 KG - VENDA NO ESTADO CONFORME LOTE EXPOSTO")</f>
      </c>
      <c r="C34" s="4" t="inlineStr">
        <is>
          <t>Não vendido</t>
        </is>
      </c>
      <c r="D34" s="4" t="inlineStr">
        <is>
          <t>0</t>
        </is>
      </c>
      <c r="E34" s="5" t="inlineStr">
        <is>
          <t>5,00</t>
        </is>
      </c>
      <c r="F34" s="4" t="inlineStr">
        <is>
          <t>0.10</t>
        </is>
      </c>
    </row>
    <row collapsed="false" customFormat="false" customHeight="false" hidden="false" ht="12.1" outlineLevel="0" r="35">
      <c r="A35" s="5" t="s">
        <f>=HYPERLINK("https://rossileiloes.com.br/lote/detalhe/186216", "060")</f>
      </c>
      <c r="B35" s="4" t="s">
        <f>=HYPERLINK("https://rossileiloes.com.br/lote/detalhe/186216", "BARRACÃO (PÉ DIREITO COM 12 UNIDADES DE VIGA H 350 X 350 COM 16,9M ALTURA, TESOURA COM 6 UNIDADES DE VIGA U 6" COM 12,4M E TESOURA COM 6 UNIDADES DE VIGA U 6" COM 6,5M) - VENDA NO ESTADO CONFORME LOTE EXPOSTO")</f>
      </c>
      <c r="C35" s="4" t="inlineStr">
        <is>
          <t>Não vendido</t>
        </is>
      </c>
      <c r="D35" s="4" t="inlineStr">
        <is>
          <t>0</t>
        </is>
      </c>
      <c r="E35" s="5" t="inlineStr">
        <is>
          <t>280.000,00</t>
        </is>
      </c>
      <c r="F35" s="4" t="inlineStr">
        <is>
          <t>500.00</t>
        </is>
      </c>
    </row>
    <row collapsed="false" customFormat="false" customHeight="false" hidden="false" ht="12.1" outlineLevel="0" r="36">
      <c r="A36" s="5" t="s">
        <f>=HYPERLINK("https://rossileiloes.com.br/lote/detalhe/186212", "063")</f>
      </c>
      <c r="B36" s="4" t="s">
        <f>=HYPERLINK("https://rossileiloes.com.br/lote/detalhe/186212", " ELETROIMÃ 66" - VENDA NO ESTADO CONFORME LOTE EXPOSTO")</f>
      </c>
      <c r="C36" s="4" t="inlineStr">
        <is>
          <t>Não vendido</t>
        </is>
      </c>
      <c r="D36" s="4" t="inlineStr">
        <is>
          <t>0</t>
        </is>
      </c>
      <c r="E36" s="5" t="inlineStr">
        <is>
          <t>65.000,00</t>
        </is>
      </c>
      <c r="F36" s="4" t="inlineStr">
        <is>
          <t>500.00</t>
        </is>
      </c>
    </row>
    <row collapsed="false" customFormat="false" customHeight="false" hidden="false" ht="12.1" outlineLevel="0" r="37">
      <c r="A37" s="5" t="s">
        <f>=HYPERLINK("https://rossileiloes.com.br/lote/detalhe/186208", "064")</f>
      </c>
      <c r="B37" s="4" t="s">
        <f>=HYPERLINK("https://rossileiloes.com.br/lote/detalhe/186208", " FABRICA PARA ENVASE DE ALCOOL EM GEL - VENDA NO ESTADO CONFORME LOTE EXPOSTO")</f>
      </c>
      <c r="C37" s="4" t="inlineStr">
        <is>
          <t>Não vendido</t>
        </is>
      </c>
      <c r="D37" s="4" t="inlineStr">
        <is>
          <t>0</t>
        </is>
      </c>
      <c r="E37" s="5" t="inlineStr">
        <is>
          <t>160.000,00</t>
        </is>
      </c>
      <c r="F37" s="4" t="inlineStr">
        <is>
          <t>500.00</t>
        </is>
      </c>
    </row>
    <row collapsed="false" customFormat="false" customHeight="false" hidden="false" ht="12.1" outlineLevel="0" r="38">
      <c r="A38" s="5" t="s">
        <f>=HYPERLINK("https://rossileiloes.com.br/lote/detalhe/186189", "080")</f>
      </c>
      <c r="B38" s="4" t="s">
        <f>=HYPERLINK("https://rossileiloes.com.br/lote/detalhe/186189", " VALVULA GAVETA 14" USADA - VENDA NO ESTADO CONFORME LOTE EXPOSTO")</f>
      </c>
      <c r="C38" s="4" t="inlineStr">
        <is>
          <t>Não vendido</t>
        </is>
      </c>
      <c r="D38" s="4" t="inlineStr">
        <is>
          <t>0</t>
        </is>
      </c>
      <c r="E38" s="5" t="inlineStr">
        <is>
          <t>6.500,00</t>
        </is>
      </c>
      <c r="F38" s="4" t="inlineStr">
        <is>
          <t>250.00</t>
        </is>
      </c>
    </row>
    <row collapsed="false" customFormat="false" customHeight="false" hidden="false" ht="12.1" outlineLevel="0" r="39">
      <c r="A39" s="5" t="s">
        <f>=HYPERLINK("https://rossileiloes.com.br/lote/detalhe/186182", "081")</f>
      </c>
      <c r="B39" s="4" t="s">
        <f>=HYPERLINK("https://rossileiloes.com.br/lote/detalhe/186182", " VALVULA GAVETA 14" USADA - VENDA NO ESTADO CONFORME LOTE EXPOSTO")</f>
      </c>
      <c r="C39" s="4" t="inlineStr">
        <is>
          <t>Não vendido</t>
        </is>
      </c>
      <c r="D39" s="4" t="inlineStr">
        <is>
          <t>0</t>
        </is>
      </c>
      <c r="E39" s="5" t="inlineStr">
        <is>
          <t>6.500,00</t>
        </is>
      </c>
      <c r="F39" s="4" t="inlineStr">
        <is>
          <t>250.00</t>
        </is>
      </c>
    </row>
    <row collapsed="false" customFormat="false" customHeight="false" hidden="false" ht="12.1" outlineLevel="0" r="40">
      <c r="A40" s="5" t="s">
        <f>=HYPERLINK("https://rossileiloes.com.br/lote/detalhe/186172", "082")</f>
      </c>
      <c r="B40" s="4" t="s">
        <f>=HYPERLINK("https://rossileiloes.com.br/lote/detalhe/186172", "RODETE PARA MOENDA EM AÇO FUNDIDO 1045 COM APROX ØEXT: 1320mm; ØINT: 485mm; ALTURA: 210mm  Z: 20 DENTES - VENDA NO ESTADO CONFORME LOTE EXPOSTO ")</f>
      </c>
      <c r="C40" s="4" t="inlineStr">
        <is>
          <t>Não vendido</t>
        </is>
      </c>
      <c r="D40" s="4" t="inlineStr">
        <is>
          <t>0</t>
        </is>
      </c>
      <c r="E40" s="5" t="inlineStr">
        <is>
          <t>14.000,00</t>
        </is>
      </c>
      <c r="F40" s="4" t="inlineStr">
        <is>
          <t>250.00</t>
        </is>
      </c>
    </row>
    <row collapsed="false" customFormat="false" customHeight="false" hidden="false" ht="12.1" outlineLevel="0" r="41">
      <c r="A41" s="5" t="s">
        <f>=HYPERLINK("https://rossileiloes.com.br/lote/detalhe/186165", "083")</f>
      </c>
      <c r="B41" s="4" t="s">
        <f>=HYPERLINK("https://rossileiloes.com.br/lote/detalhe/186165", "RODETE PARA MOENDA EM AÇO FUNDIDO 1045 COM APROX ØEXT: 1320mm; ØINT: 485mm; ALTURA: 210mm Z: 20 DENTES - VENDA NO ESTADO CONFORME LOTE EXPOSTO ")</f>
      </c>
      <c r="C41" s="4" t="inlineStr">
        <is>
          <t>Não vendido</t>
        </is>
      </c>
      <c r="D41" s="4" t="inlineStr">
        <is>
          <t>0</t>
        </is>
      </c>
      <c r="E41" s="5" t="inlineStr">
        <is>
          <t>14.000,00</t>
        </is>
      </c>
      <c r="F41" s="4" t="inlineStr">
        <is>
          <t>250.00</t>
        </is>
      </c>
    </row>
    <row collapsed="false" customFormat="false" customHeight="false" hidden="false" ht="12.1" outlineLevel="0" r="42">
      <c r="A42" s="5" t="s">
        <f>=HYPERLINK("https://rossileiloes.com.br/lote/detalhe/186179", "084")</f>
      </c>
      <c r="B42" s="4" t="s">
        <f>=HYPERLINK("https://rossileiloes.com.br/lote/detalhe/186179", "RODETE PARA MOENDA EM AÇO FUNDIDO 1045 COM APROX ØEXT: 1220mm; ØINT: 490mm; ALTURA: 210mm Z: 19 DENTES - VENDA NO ESTADO CONFORME LOTE EXPOSTO")</f>
      </c>
      <c r="C42" s="4" t="inlineStr">
        <is>
          <t>Não vendido</t>
        </is>
      </c>
      <c r="D42" s="4" t="inlineStr">
        <is>
          <t>0</t>
        </is>
      </c>
      <c r="E42" s="5" t="inlineStr">
        <is>
          <t>14.000,00</t>
        </is>
      </c>
      <c r="F42" s="4" t="inlineStr">
        <is>
          <t>250.00</t>
        </is>
      </c>
    </row>
    <row collapsed="false" customFormat="false" customHeight="false" hidden="false" ht="12.1" outlineLevel="0" r="43">
      <c r="A43" s="5" t="s">
        <f>=HYPERLINK("https://rossileiloes.com.br/lote/detalhe/186191", "087")</f>
      </c>
      <c r="B43" s="4" t="s">
        <f>=HYPERLINK("https://rossileiloes.com.br/lote/detalhe/186191", "03 unidades de RODETE PARA MOENDA EM AÇO FUNDIDO 1045 COM APROX ØEXT: 1220mm; ØINT: 490mm; ALTURA: 210mm Z: 19 DENTES - VENDA NO ESTADO CONFORME LOTE EXPOSTO ")</f>
      </c>
      <c r="C43" s="4" t="inlineStr">
        <is>
          <t>Não vendido</t>
        </is>
      </c>
      <c r="D43" s="4" t="inlineStr">
        <is>
          <t>0</t>
        </is>
      </c>
      <c r="E43" s="5" t="inlineStr">
        <is>
          <t>39.000,00</t>
        </is>
      </c>
      <c r="F43" s="4" t="inlineStr">
        <is>
          <t>250.00</t>
        </is>
      </c>
    </row>
    <row collapsed="false" customFormat="false" customHeight="false" hidden="false" ht="12.1" outlineLevel="0" r="44">
      <c r="A44" s="5" t="s">
        <f>=HYPERLINK("https://rossileiloes.com.br/lote/detalhe/186175", "088")</f>
      </c>
      <c r="B44" s="4" t="s">
        <f>=HYPERLINK("https://rossileiloes.com.br/lote/detalhe/186175", "RODETE PARA MOENDA EM AÇO FUNDIDO 1045 COM APROX ØEXT: 1115mm; ØINT: 490mm; ALTURA: 460mm Z: 15 DENTES - VENDA NO ESTADO CONFORME LOTE EXPOSTO")</f>
      </c>
      <c r="C44" s="4" t="inlineStr">
        <is>
          <t>Não vendido</t>
        </is>
      </c>
      <c r="D44" s="4" t="inlineStr">
        <is>
          <t>0</t>
        </is>
      </c>
      <c r="E44" s="5" t="inlineStr">
        <is>
          <t>30.000,00</t>
        </is>
      </c>
      <c r="F44" s="4" t="inlineStr">
        <is>
          <t>250.00</t>
        </is>
      </c>
    </row>
    <row collapsed="false" customFormat="false" customHeight="false" hidden="false" ht="12.1" outlineLevel="0" r="45">
      <c r="A45" s="5" t="s">
        <f>=HYPERLINK("https://rossileiloes.com.br/lote/detalhe/186174", "089")</f>
      </c>
      <c r="B45" s="4" t="s">
        <f>=HYPERLINK("https://rossileiloes.com.br/lote/detalhe/186174", "RODETE PARA MOENDA EM AÇO FUNDIDO 1045 COM APROX ØEXT: 1115mm; ØINT: 490mm; ALTURA: 460mm Z: 15 DENTES - VENDA NO ESTADO CONFORME LOTE EXPOSTO")</f>
      </c>
      <c r="C45" s="4" t="inlineStr">
        <is>
          <t>Não vendido</t>
        </is>
      </c>
      <c r="D45" s="4" t="inlineStr">
        <is>
          <t>0</t>
        </is>
      </c>
      <c r="E45" s="5" t="inlineStr">
        <is>
          <t>30.000,00</t>
        </is>
      </c>
      <c r="F45" s="4" t="inlineStr">
        <is>
          <t>250.00</t>
        </is>
      </c>
    </row>
    <row collapsed="false" customFormat="false" customHeight="false" hidden="false" ht="12.1" outlineLevel="0" r="46">
      <c r="A46" s="5" t="s">
        <f>=HYPERLINK("https://rossileiloes.com.br/lote/detalhe/186213", "090")</f>
      </c>
      <c r="B46" s="4" t="s">
        <f>=HYPERLINK("https://rossileiloes.com.br/lote/detalhe/186213", "RODETE PARA MOENDA EM AÇO FUNDIDO 1045 COM APROX ØEXT: 1115mm; ØINT: 490mm; ALTURA: 460mm Z: 15 DENTES - VENDA NO ESTADO CONFORME LOTE EXPOSTO")</f>
      </c>
      <c r="C46" s="4" t="inlineStr">
        <is>
          <t>Não vendido</t>
        </is>
      </c>
      <c r="D46" s="4" t="inlineStr">
        <is>
          <t>0</t>
        </is>
      </c>
      <c r="E46" s="5" t="inlineStr">
        <is>
          <t>30.000,00</t>
        </is>
      </c>
      <c r="F46" s="4" t="inlineStr">
        <is>
          <t>250.00</t>
        </is>
      </c>
    </row>
    <row collapsed="false" customFormat="false" customHeight="false" hidden="false" ht="12.1" outlineLevel="0" r="47">
      <c r="A47" s="5" t="s">
        <f>=HYPERLINK("https://rossileiloes.com.br/lote/detalhe/186178", "091")</f>
      </c>
      <c r="B47" s="4" t="s">
        <f>=HYPERLINK("https://rossileiloes.com.br/lote/detalhe/186178", " 5 UNIDADES DE CAIXAS COM 10 CONJUNTOS DE MANGUEIRA FLEXIVEL DE 1,5M PARA SPRINKLER (50 UNIDADES DE CONJUNTOS NO TOTAL) - VENDA NO ESTADO CONFORME LOTE EXPOSTO")</f>
      </c>
      <c r="C47" s="4" t="inlineStr">
        <is>
          <t>Não vendido</t>
        </is>
      </c>
      <c r="D47" s="4" t="inlineStr">
        <is>
          <t>0</t>
        </is>
      </c>
      <c r="E47" s="5" t="inlineStr">
        <is>
          <t>2.900,00</t>
        </is>
      </c>
      <c r="F47" s="4" t="inlineStr">
        <is>
          <t>250.00</t>
        </is>
      </c>
    </row>
    <row collapsed="false" customFormat="false" customHeight="false" hidden="false" ht="12.1" outlineLevel="0" r="48">
      <c r="A48" s="5" t="s">
        <f>=HYPERLINK("https://rossileiloes.com.br/lote/detalhe/186215", "092")</f>
      </c>
      <c r="B48" s="4" t="s">
        <f>=HYPERLINK("https://rossileiloes.com.br/lote/detalhe/186215", " 5 UNIDADES DE CAIXAS COM 10 CONJUNTOS DE MANGUEIRA FLEXIVEL DE 1,5M PARA SPRINKLER (50 UNIDADES DE CONJUNTOS NO TOTAL) - VENDA NO ESTADO CONFORME LOTE EXPOSTO")</f>
      </c>
      <c r="C48" s="4" t="inlineStr">
        <is>
          <t>Não vendido</t>
        </is>
      </c>
      <c r="D48" s="4" t="inlineStr">
        <is>
          <t>0</t>
        </is>
      </c>
      <c r="E48" s="5" t="inlineStr">
        <is>
          <t>2.900,00</t>
        </is>
      </c>
      <c r="F48" s="4" t="inlineStr">
        <is>
          <t>250.00</t>
        </is>
      </c>
    </row>
    <row collapsed="false" customFormat="false" customHeight="false" hidden="false" ht="12.1" outlineLevel="0" r="49">
      <c r="A49" s="5" t="s">
        <f>=HYPERLINK("https://rossileiloes.com.br/lote/detalhe/186205", "093")</f>
      </c>
      <c r="B49" s="4" t="s">
        <f>=HYPERLINK("https://rossileiloes.com.br/lote/detalhe/186205", " 5 UNIDADES DE CAIXAS COM 10 CONJUNTOS DE MANGUEIRA FLEXIVEL DE 1,5M PARA SPRINKLER (50 UNIDADES DE CONJUNTOS NO TOTAL) - VENDA NO ESTADO CONFORME LOTE EXPOSTO")</f>
      </c>
      <c r="C49" s="4" t="inlineStr">
        <is>
          <t>Não vendido</t>
        </is>
      </c>
      <c r="D49" s="4" t="inlineStr">
        <is>
          <t>0</t>
        </is>
      </c>
      <c r="E49" s="5" t="inlineStr">
        <is>
          <t>2.900,00</t>
        </is>
      </c>
      <c r="F49" s="4" t="inlineStr">
        <is>
          <t>250.00</t>
        </is>
      </c>
    </row>
    <row collapsed="false" customFormat="false" customHeight="false" hidden="false" ht="12.1" outlineLevel="0" r="50">
      <c r="A50" s="5" t="s">
        <f>=HYPERLINK("https://rossileiloes.com.br/lote/detalhe/186202", "094")</f>
      </c>
      <c r="B50" s="4" t="s">
        <f>=HYPERLINK("https://rossileiloes.com.br/lote/detalhe/186202", " 5 UNIDADES DE CAIXAS COM 10 CONJUNTOS DE MANGUEIRA FLEXIVEL DE 1,5M PARA SPRINKLER (50 UNIDADES DE CONJUNTOS NO TOTAL) - VENDA NO ESTADO CONFORME LOTE EXPOSTO")</f>
      </c>
      <c r="C50" s="4" t="inlineStr">
        <is>
          <t>Não vendido</t>
        </is>
      </c>
      <c r="D50" s="4" t="inlineStr">
        <is>
          <t>0</t>
        </is>
      </c>
      <c r="E50" s="5" t="inlineStr">
        <is>
          <t>2.900,00</t>
        </is>
      </c>
      <c r="F50" s="4" t="inlineStr">
        <is>
          <t>250.00</t>
        </is>
      </c>
    </row>
    <row collapsed="false" customFormat="false" customHeight="false" hidden="false" ht="12.1" outlineLevel="0" r="51">
      <c r="A51" s="5" t="s">
        <f>=HYPERLINK("https://rossileiloes.com.br/lote/detalhe/186203", "095")</f>
      </c>
      <c r="B51" s="4" t="s">
        <f>=HYPERLINK("https://rossileiloes.com.br/lote/detalhe/186203", "20 UNIDADES DE CAIXAS COM 10 CONJUNTOS DE MANGUEIRA FLEXIVEL DE 1,5M PARA SPRINKLER (200 UNIDADES DE CONJUNTOS NO TOTAL) - VENDA NO ESTADO CONFORME LOTE EXPOSTO")</f>
      </c>
      <c r="C51" s="4" t="inlineStr">
        <is>
          <t>Não vendido</t>
        </is>
      </c>
      <c r="D51" s="4" t="inlineStr">
        <is>
          <t>0</t>
        </is>
      </c>
      <c r="E51" s="5" t="inlineStr">
        <is>
          <t>9.000,00</t>
        </is>
      </c>
      <c r="F51" s="4" t="inlineStr">
        <is>
          <t>250.00</t>
        </is>
      </c>
    </row>
    <row collapsed="false" customFormat="false" customHeight="false" hidden="false" ht="12.1" outlineLevel="0" r="52">
      <c r="A52" s="5" t="s">
        <f>=HYPERLINK("https://rossileiloes.com.br/lote/detalhe/186190", "099")</f>
      </c>
      <c r="B52" s="4" t="s">
        <f>=HYPERLINK("https://rossileiloes.com.br/lote/detalhe/186190", " 50 UNIDADES DE CAIXAS COM 10 CONJUNTOS DE MANGUEIRA FLEXIVEL DE 1,5M PARA SPRINKLER (Aprox. 500 UNIDADES DE CONJUNTOS NO TOTAL) - VENDA NO ESTADO CONFORME LOTE EXPOSTO")</f>
      </c>
      <c r="C52" s="4" t="inlineStr">
        <is>
          <t>Não vendido</t>
        </is>
      </c>
      <c r="D52" s="4" t="inlineStr">
        <is>
          <t>0</t>
        </is>
      </c>
      <c r="E52" s="5" t="inlineStr">
        <is>
          <t>20.000,00</t>
        </is>
      </c>
      <c r="F52" s="4" t="inlineStr">
        <is>
          <t>500.00</t>
        </is>
      </c>
    </row>
    <row collapsed="false" customFormat="false" customHeight="false" hidden="false" ht="12.1" outlineLevel="0" r="53">
      <c r="A53" s="5" t="s">
        <f>=HYPERLINK("https://rossileiloes.com.br/lote/detalhe/186210", "109")</f>
      </c>
      <c r="B53" s="4" t="s">
        <f>=HYPERLINK("https://rossileiloes.com.br/lote/detalhe/186210", "1 UNIDADE DE CAIXA COM 10 CONJUNTOS DE MANGUEIRA FLEXIVEL DE 1,5M PARA SPRINKLER (20 UNIDADES DE CONJUNTOS NO TOTAL) - VENDA NO ESTADO CONFORME LOTE EXPOSTO")</f>
      </c>
      <c r="C53" s="4" t="inlineStr">
        <is>
          <t>Não vendido</t>
        </is>
      </c>
      <c r="D53" s="4" t="inlineStr">
        <is>
          <t>0</t>
        </is>
      </c>
      <c r="E53" s="5" t="inlineStr">
        <is>
          <t>900,00</t>
        </is>
      </c>
      <c r="F53" s="4" t="inlineStr">
        <is>
          <t>200.00</t>
        </is>
      </c>
    </row>
    <row collapsed="false" customFormat="false" customHeight="false" hidden="false" ht="12.1" outlineLevel="0" r="54">
      <c r="A54" s="5" t="s">
        <f>=HYPERLINK("https://rossileiloes.com.br/lote/detalhe/186222", "115")</f>
      </c>
      <c r="B54" s="4" t="s">
        <f>=HYPERLINK("https://rossileiloes.com.br/lote/detalhe/186222", "[ LANCE POR KG ] LOTE COM APROXIMADAMENTE 20 TESOURAS COM 15M DE COMPRIMENTO - TESOURAS COM LARGURA ENTRE 1,41M E  2,47M - APROXIMADAMENTE 9.900KG - VENDA NO ESTADO CONFORME LOTE EXPOSTO")</f>
      </c>
      <c r="C54" s="4" t="inlineStr">
        <is>
          <t>Não vendido</t>
        </is>
      </c>
      <c r="D54" s="4" t="inlineStr">
        <is>
          <t>0</t>
        </is>
      </c>
      <c r="E54" s="5" t="inlineStr">
        <is>
          <t>8,00</t>
        </is>
      </c>
      <c r="F54" s="4" t="inlineStr">
        <is>
          <t>0.20</t>
        </is>
      </c>
    </row>
    <row collapsed="false" customFormat="false" customHeight="false" hidden="false" ht="12.1" outlineLevel="0" r="55">
      <c r="A55" s="5" t="s">
        <f>=HYPERLINK("https://rossileiloes.com.br/lote/detalhe/186221", "116")</f>
      </c>
      <c r="B55" s="4" t="s">
        <f>=HYPERLINK("https://rossileiloes.com.br/lote/detalhe/186221", "[ LANCE POR KG ] LOTE COM APROXIMADAMENTE 20 TESOURAS COM 15M DE COMPRIMENTO - TESOURAS COM LARGURA ENTRE 1,41M E  2,47M - APROXIMADAMENTE 9.900KG - VENDA NO ESTADO CONFORME LOTE EXPOSTO")</f>
      </c>
      <c r="C55" s="4" t="inlineStr">
        <is>
          <t>Não vendido</t>
        </is>
      </c>
      <c r="D55" s="4" t="inlineStr">
        <is>
          <t>0</t>
        </is>
      </c>
      <c r="E55" s="5" t="inlineStr">
        <is>
          <t>8,00</t>
        </is>
      </c>
      <c r="F55" s="4" t="inlineStr">
        <is>
          <t>0.20</t>
        </is>
      </c>
    </row>
    <row collapsed="false" customFormat="false" customHeight="false" hidden="false" ht="12.1" outlineLevel="0" r="56">
      <c r="A56" s="5" t="s">
        <f>=HYPERLINK("https://rossileiloes.com.br/lote/detalhe/186226", "124")</f>
      </c>
      <c r="B56" s="4" t="s">
        <f>=HYPERLINK("https://rossileiloes.com.br/lote/detalhe/186226", " CARRINHO PONTE ROLANTE - VENDA NO ESTADO CONFORME LOTE EXPOSTO")</f>
      </c>
      <c r="C56" s="4" t="inlineStr">
        <is>
          <t>Não vendido</t>
        </is>
      </c>
      <c r="D56" s="4" t="inlineStr">
        <is>
          <t>0</t>
        </is>
      </c>
      <c r="E56" s="5" t="inlineStr">
        <is>
          <t>22.000,00</t>
        </is>
      </c>
      <c r="F56" s="4" t="inlineStr">
        <is>
          <t>250.00</t>
        </is>
      </c>
    </row>
    <row collapsed="false" customFormat="false" customHeight="false" hidden="false" ht="12.1" outlineLevel="0" r="57">
      <c r="A57" s="5" t="s">
        <f>=HYPERLINK("https://rossileiloes.com.br/lote/detalhe/186225", "126")</f>
      </c>
      <c r="B57" s="4" t="s">
        <f>=HYPERLINK("https://rossileiloes.com.br/lote/detalhe/186225", " 8 VALVULAS DUPLAS - VENDA NO ESTADO CONFORME LOTE EXPOSTO")</f>
      </c>
      <c r="C57" s="4" t="inlineStr">
        <is>
          <t>Não vendido</t>
        </is>
      </c>
      <c r="D57" s="4" t="inlineStr">
        <is>
          <t>0</t>
        </is>
      </c>
      <c r="E57" s="5" t="inlineStr">
        <is>
          <t>15.000,00</t>
        </is>
      </c>
      <c r="F57" s="4" t="inlineStr">
        <is>
          <t>250.00</t>
        </is>
      </c>
    </row>
    <row collapsed="false" customFormat="false" customHeight="false" hidden="false" ht="12.1" outlineLevel="0" r="58">
      <c r="A58" s="5" t="s">
        <f>=HYPERLINK("https://rossileiloes.com.br/lote/detalhe/186227", "127")</f>
      </c>
      <c r="B58" s="4" t="s">
        <f>=HYPERLINK("https://rossileiloes.com.br/lote/detalhe/186227", " 15 ENGRENAGENS - VENDA NO ESTADO CONFORME LOTE EXPOSTO")</f>
      </c>
      <c r="C58" s="4" t="inlineStr">
        <is>
          <t>Não vendido</t>
        </is>
      </c>
      <c r="D58" s="4" t="inlineStr">
        <is>
          <t>0</t>
        </is>
      </c>
      <c r="E58" s="5" t="inlineStr">
        <is>
          <t>15.000,00</t>
        </is>
      </c>
      <c r="F58" s="4" t="inlineStr">
        <is>
          <t>200.00</t>
        </is>
      </c>
    </row>
    <row collapsed="false" customFormat="false" customHeight="false" hidden="false" ht="12.1" outlineLevel="0" r="59">
      <c r="A59" s="5" t="s">
        <f>=HYPERLINK("https://rossileiloes.com.br/lote/detalhe/186223", "128")</f>
      </c>
      <c r="B59" s="4" t="s">
        <f>=HYPERLINK("https://rossileiloes.com.br/lote/detalhe/186223", " 4 FREIOS PONTE ROLANTE - VENDA NO ESTADO CONFORME LOTE EXPOSTO")</f>
      </c>
      <c r="C59" s="4" t="inlineStr">
        <is>
          <t>Não vendido</t>
        </is>
      </c>
      <c r="D59" s="4" t="inlineStr">
        <is>
          <t>0</t>
        </is>
      </c>
      <c r="E59" s="5" t="inlineStr">
        <is>
          <t>13.500,00</t>
        </is>
      </c>
      <c r="F59" s="4" t="inlineStr">
        <is>
          <t>250.00</t>
        </is>
      </c>
    </row>
    <row collapsed="false" customFormat="false" customHeight="false" hidden="false" ht="12.1" outlineLevel="0" r="60">
      <c r="A60" s="5" t="s">
        <f>=HYPERLINK("https://rossileiloes.com.br/lote/detalhe/186224", "129")</f>
      </c>
      <c r="B60" s="4" t="s">
        <f>=HYPERLINK("https://rossileiloes.com.br/lote/detalhe/186224", " [ LANCE POR KG ] TARUGOS (EIXOS) DE 175mm Ø à 310mm Ø - Aprox. 26.400 Kg - DIFERENTES COMPRIMENTOS - VENDA NO ESTADO CONFORME LOTE EXPOSTO")</f>
      </c>
      <c r="C60" s="4" t="inlineStr">
        <is>
          <t>Não vendido</t>
        </is>
      </c>
      <c r="D60" s="4" t="inlineStr">
        <is>
          <t>0</t>
        </is>
      </c>
      <c r="E60" s="5" t="inlineStr">
        <is>
          <t>6,00</t>
        </is>
      </c>
      <c r="F60" s="4" t="inlineStr">
        <is>
          <t>0.20</t>
        </is>
      </c>
    </row>
    <row collapsed="false" customFormat="false" customHeight="false" hidden="false" ht="12.1" outlineLevel="0" r="61">
      <c r="A61" s="5" t="s">
        <f>=HYPERLINK("https://rossileiloes.com.br/lote/detalhe/186228", "130")</f>
      </c>
      <c r="B61" s="4" t="s">
        <f>=HYPERLINK("https://rossileiloes.com.br/lote/detalhe/186228", " [ LANCE POR KG ] TUBO INOX 2" APROX. 420 KG - APROX. 100M - VENDA NO ESTADO CONFORME LOTE EXPOSTO")</f>
      </c>
      <c r="C61" s="4" t="inlineStr">
        <is>
          <t>Não vendido</t>
        </is>
      </c>
      <c r="D61" s="4" t="inlineStr">
        <is>
          <t>0</t>
        </is>
      </c>
      <c r="E61" s="5" t="inlineStr">
        <is>
          <t>16,00</t>
        </is>
      </c>
      <c r="F61" s="4" t="inlineStr">
        <is>
          <t>0.50</t>
        </is>
      </c>
    </row>
    <row collapsed="false" customFormat="false" customHeight="false" hidden="false" ht="12.1" outlineLevel="0" r="62">
      <c r="A62" s="5" t="s">
        <f>=HYPERLINK("https://rossileiloes.com.br/lote/detalhe/186229", "131")</f>
      </c>
      <c r="B62" s="4" t="s">
        <f>=HYPERLINK("https://rossileiloes.com.br/lote/detalhe/186229", " [ LANCE POR KG ] 16 TESOURAS COM 10M COMPRIMENTO 0,55M DE LARGURA COM VIGA DE 6" - APROXIMADAMENTE 6496 KG - VENDA NO ESTADO CONFORME LOTE EXPOSTO")</f>
      </c>
      <c r="C62" s="4" t="inlineStr">
        <is>
          <t>Não vendido</t>
        </is>
      </c>
      <c r="D62" s="4" t="inlineStr">
        <is>
          <t>0</t>
        </is>
      </c>
      <c r="E62" s="5" t="inlineStr">
        <is>
          <t>8,00</t>
        </is>
      </c>
      <c r="F62" s="4" t="inlineStr">
        <is>
          <t>0.50</t>
        </is>
      </c>
    </row>
    <row collapsed="false" customFormat="false" customHeight="false" hidden="false" ht="12.1" outlineLevel="0" r="63">
      <c r="A63" s="5" t="s">
        <f>=HYPERLINK("https://rossileiloes.com.br/lote/detalhe/186230", "132")</f>
      </c>
      <c r="B63" s="4" t="s">
        <f>=HYPERLINK("https://rossileiloes.com.br/lote/detalhe/186230", " [ LANCE POR KG ] 22 TESOURAS COM 3,53 M COMPRIMENTO 1M DE LARGURA COM VIGA DE 8" - APROXIMADAMENTE 5852 KG - VENDA NO ESTADO CONFORME LOTE EXPOSTO")</f>
      </c>
      <c r="C63" s="4" t="inlineStr">
        <is>
          <t>Não vendido</t>
        </is>
      </c>
      <c r="D63" s="4" t="inlineStr">
        <is>
          <t>0</t>
        </is>
      </c>
      <c r="E63" s="5" t="inlineStr">
        <is>
          <t>8,00</t>
        </is>
      </c>
      <c r="F63" s="4" t="inlineStr">
        <is>
          <t>0.50</t>
        </is>
      </c>
    </row>
    <row collapsed="false" customFormat="false" customHeight="false" hidden="false" ht="12.1" outlineLevel="0" r="64">
      <c r="A64" s="5" t="s">
        <f>=HYPERLINK("https://rossileiloes.com.br/lote/detalhe/186231", "134")</f>
      </c>
      <c r="B64" s="4" t="s">
        <f>=HYPERLINK("https://rossileiloes.com.br/lote/detalhe/186231", "GUINCHO HILO PARA 35 TONELADAS DE 15,8 METROS DE ALTURA P/ DESCARGA DE CAMINHÃO  - VENDA NO ESTADO CONFORME LOTE EXPOSTO")</f>
      </c>
      <c r="C64" s="4" t="inlineStr">
        <is>
          <t>Não vendido</t>
        </is>
      </c>
      <c r="D64" s="4" t="inlineStr">
        <is>
          <t>0</t>
        </is>
      </c>
      <c r="E64" s="5" t="inlineStr">
        <is>
          <t>135.000,00</t>
        </is>
      </c>
      <c r="F64" s="4" t="inlineStr">
        <is>
          <t>500.00</t>
        </is>
      </c>
    </row>
    <row collapsed="false" customFormat="false" customHeight="false" hidden="false" ht="12.1" outlineLevel="0" r="65">
      <c r="A65" s="5" t="s">
        <f>=HYPERLINK("https://rossileiloes.com.br/lote/detalhe/186232", "137")</f>
      </c>
      <c r="B65" s="4" t="s">
        <f>=HYPERLINK("https://rossileiloes.com.br/lote/detalhe/186232", " [ LANCE POR KG ] 4 VIGAS I 12" X 11M - APROXIMADAMENTE 2816 KG - VENDA NO ESTADO CONFORME LOTE EXPOSTO")</f>
      </c>
      <c r="C65" s="4" t="inlineStr">
        <is>
          <t>Não vendido</t>
        </is>
      </c>
      <c r="D65" s="4" t="inlineStr">
        <is>
          <t>0</t>
        </is>
      </c>
      <c r="E65" s="5" t="inlineStr">
        <is>
          <t>5,00</t>
        </is>
      </c>
      <c r="F65" s="4" t="inlineStr">
        <is>
          <t>0.50</t>
        </is>
      </c>
    </row>
    <row collapsed="false" customFormat="false" customHeight="false" hidden="false" ht="12.1" outlineLevel="0" r="66">
      <c r="A66" s="5" t="s">
        <f>=HYPERLINK("https://rossileiloes.com.br/lote/detalhe/186262", "140")</f>
      </c>
      <c r="B66" s="4" t="s">
        <f>=HYPERLINK("https://rossileiloes.com.br/lote/detalhe/186262", " TANQUE DE INOX USADO PARA 15.000 L - VENDA NO ESTADO CONFORME LOTE EXPOSTO")</f>
      </c>
      <c r="C66" s="4" t="inlineStr">
        <is>
          <t>Não vendido</t>
        </is>
      </c>
      <c r="D66" s="4" t="inlineStr">
        <is>
          <t>0</t>
        </is>
      </c>
      <c r="E66" s="5" t="inlineStr">
        <is>
          <t>80.000,00</t>
        </is>
      </c>
      <c r="F66" s="4" t="inlineStr">
        <is>
          <t>500.00</t>
        </is>
      </c>
    </row>
    <row collapsed="false" customFormat="false" customHeight="false" hidden="false" ht="12.1" outlineLevel="0" r="67">
      <c r="A67" s="5" t="s">
        <f>=HYPERLINK("https://rossileiloes.com.br/lote/detalhe/186253", "141")</f>
      </c>
      <c r="B67" s="4" t="s">
        <f>=HYPERLINK("https://rossileiloes.com.br/lote/detalhe/186253", " 1 CONJUNTO DE CENTRIFUGA DE AÇUCAR PARA 350KG COM MOTOR MAUSA MODELO: MV 108 PARA ATÉ 700KG - VENDA NO ESTADO CONFORME LOTE EXPOSTO")</f>
      </c>
      <c r="C67" s="4" t="inlineStr">
        <is>
          <t>Não vendido</t>
        </is>
      </c>
      <c r="D67" s="4" t="inlineStr">
        <is>
          <t>0</t>
        </is>
      </c>
      <c r="E67" s="5" t="inlineStr">
        <is>
          <t>60.000,00</t>
        </is>
      </c>
      <c r="F67" s="4" t="inlineStr">
        <is>
          <t>500.00</t>
        </is>
      </c>
    </row>
    <row collapsed="false" customFormat="false" customHeight="false" hidden="false" ht="12.1" outlineLevel="0" r="68">
      <c r="A68" s="5" t="s">
        <f>=HYPERLINK("https://rossileiloes.com.br/lote/detalhe/186245", "142")</f>
      </c>
      <c r="B68" s="4" t="s">
        <f>=HYPERLINK("https://rossileiloes.com.br/lote/detalhe/186245", " 1 CONJUNTO DE CENTRIFUGA DE AÇUCAR PARA 350KG COM MOTOR MAUSA MODELO: MV 108 PARA ATÉ 700KG - VENDA NO ESTADO CONFORME LOTE EXPOSTO")</f>
      </c>
      <c r="C68" s="4" t="inlineStr">
        <is>
          <t>Não vendido</t>
        </is>
      </c>
      <c r="D68" s="4" t="inlineStr">
        <is>
          <t>0</t>
        </is>
      </c>
      <c r="E68" s="5" t="inlineStr">
        <is>
          <t>60.000,00</t>
        </is>
      </c>
      <c r="F68" s="4" t="inlineStr">
        <is>
          <t>500.00</t>
        </is>
      </c>
    </row>
    <row collapsed="false" customFormat="false" customHeight="false" hidden="false" ht="12.1" outlineLevel="0" r="69">
      <c r="A69" s="5" t="s">
        <f>=HYPERLINK("https://rossileiloes.com.br/lote/detalhe/186239", "143")</f>
      </c>
      <c r="B69" s="4" t="s">
        <f>=HYPERLINK("https://rossileiloes.com.br/lote/detalhe/186239", " 1 CONJUNTO DE CENTRIFUGA DE AÇUCAR PARA 350KG COM MOTOR MAUSA MODELO: MV 108 PARA ATÉ 700KG - VENDA NO ESTADO CONFORME LOTE EXPOSTO")</f>
      </c>
      <c r="C69" s="4" t="inlineStr">
        <is>
          <t>Não vendido</t>
        </is>
      </c>
      <c r="D69" s="4" t="inlineStr">
        <is>
          <t>0</t>
        </is>
      </c>
      <c r="E69" s="5" t="inlineStr">
        <is>
          <t>60.000,00</t>
        </is>
      </c>
      <c r="F69" s="4" t="inlineStr">
        <is>
          <t>500.00</t>
        </is>
      </c>
    </row>
    <row collapsed="false" customFormat="false" customHeight="false" hidden="false" ht="12.1" outlineLevel="0" r="70">
      <c r="A70" s="5" t="s">
        <f>=HYPERLINK("https://rossileiloes.com.br/lote/detalhe/186241", "144")</f>
      </c>
      <c r="B70" s="4" t="s">
        <f>=HYPERLINK("https://rossileiloes.com.br/lote/detalhe/186241", " 1 CONJUNTO DE CENTRIFUGA DE AÇUCAR PARA 350KG COM MOTOR MAUSA MODELO: MV 108 PARA ATÉ 700KG - VENDA NO ESTADO CONFORME LOTE EXPOSTO")</f>
      </c>
      <c r="C70" s="4" t="inlineStr">
        <is>
          <t>Não vendido</t>
        </is>
      </c>
      <c r="D70" s="4" t="inlineStr">
        <is>
          <t>0</t>
        </is>
      </c>
      <c r="E70" s="5" t="inlineStr">
        <is>
          <t>60.000,00</t>
        </is>
      </c>
      <c r="F70" s="4" t="inlineStr">
        <is>
          <t>500.00</t>
        </is>
      </c>
    </row>
    <row collapsed="false" customFormat="false" customHeight="false" hidden="false" ht="12.1" outlineLevel="0" r="71">
      <c r="A71" s="5" t="s">
        <f>=HYPERLINK("https://rossileiloes.com.br/lote/detalhe/186238", "145")</f>
      </c>
      <c r="B71" s="4" t="s">
        <f>=HYPERLINK("https://rossileiloes.com.br/lote/detalhe/186238", " 1 CONJUNTO DE CENTRIFUGA DE AÇUCAR PARA 350KG COM MOTOR MAUSA MODELO: MV 108 PARA ATÉ 700KG - VENDA NO ESTADO CONFORME LOTE EXPOSTO")</f>
      </c>
      <c r="C71" s="4" t="inlineStr">
        <is>
          <t>Não vendido</t>
        </is>
      </c>
      <c r="D71" s="4" t="inlineStr">
        <is>
          <t>0</t>
        </is>
      </c>
      <c r="E71" s="5" t="inlineStr">
        <is>
          <t>60.000,00</t>
        </is>
      </c>
      <c r="F71" s="4" t="inlineStr">
        <is>
          <t>500.00</t>
        </is>
      </c>
    </row>
    <row collapsed="false" customFormat="false" customHeight="false" hidden="false" ht="12.1" outlineLevel="0" r="72">
      <c r="A72" s="5" t="s">
        <f>=HYPERLINK("https://rossileiloes.com.br/lote/detalhe/186254", "146")</f>
      </c>
      <c r="B72" s="4" t="s">
        <f>=HYPERLINK("https://rossileiloes.com.br/lote/detalhe/186254", " 1 CONJUNTO DE CENTRIFUGA DE AÇUCAR PARA 350KG COM MOTOR MAUSA MODELO: MV 108 PARA ATÉ 700KG - VENDA NO ESTADO CONFORME LOTE EXPOSTO")</f>
      </c>
      <c r="C72" s="4" t="inlineStr">
        <is>
          <t>Não vendido</t>
        </is>
      </c>
      <c r="D72" s="4" t="inlineStr">
        <is>
          <t>0</t>
        </is>
      </c>
      <c r="E72" s="5" t="inlineStr">
        <is>
          <t>60.000,00</t>
        </is>
      </c>
      <c r="F72" s="4" t="inlineStr">
        <is>
          <t>500.00</t>
        </is>
      </c>
    </row>
    <row collapsed="false" customFormat="false" customHeight="false" hidden="false" ht="12.1" outlineLevel="0" r="73">
      <c r="A73" s="5" t="s">
        <f>=HYPERLINK("https://rossileiloes.com.br/lote/detalhe/186234", "147")</f>
      </c>
      <c r="B73" s="4" t="s">
        <f>=HYPERLINK("https://rossileiloes.com.br/lote/detalhe/186234", " 1 MOTOR MAUSA PARA CENTRIFUGA MODELO MV 108 PARA ATÉ 700KG")</f>
      </c>
      <c r="C73" s="4" t="inlineStr">
        <is>
          <t>Não vendido</t>
        </is>
      </c>
      <c r="D73" s="4" t="inlineStr">
        <is>
          <t>0</t>
        </is>
      </c>
      <c r="E73" s="5" t="inlineStr">
        <is>
          <t>39.000,00</t>
        </is>
      </c>
      <c r="F73" s="4" t="inlineStr">
        <is>
          <t>500.00</t>
        </is>
      </c>
    </row>
    <row collapsed="false" customFormat="false" customHeight="false" hidden="false" ht="12.1" outlineLevel="0" r="74">
      <c r="A74" s="5" t="s">
        <f>=HYPERLINK("https://rossileiloes.com.br/lote/detalhe/186246", "148")</f>
      </c>
      <c r="B74" s="4" t="s">
        <f>=HYPERLINK("https://rossileiloes.com.br/lote/detalhe/186246", " 1 PAINEL PARA CENTRIFUGA - VENDA NO ESTADO CONFORME LOTE EXPOSTO")</f>
      </c>
      <c r="C74" s="4" t="inlineStr">
        <is>
          <t>Não vendido</t>
        </is>
      </c>
      <c r="D74" s="4" t="inlineStr">
        <is>
          <t>0</t>
        </is>
      </c>
      <c r="E74" s="5" t="inlineStr">
        <is>
          <t>5.000,00</t>
        </is>
      </c>
      <c r="F74" s="4" t="inlineStr">
        <is>
          <t>250.00</t>
        </is>
      </c>
    </row>
    <row collapsed="false" customFormat="false" customHeight="false" hidden="false" ht="12.1" outlineLevel="0" r="75">
      <c r="A75" s="5" t="s">
        <f>=HYPERLINK("https://rossileiloes.com.br/lote/detalhe/186261", "149")</f>
      </c>
      <c r="B75" s="4" t="s">
        <f>=HYPERLINK("https://rossileiloes.com.br/lote/detalhe/186261", " 1 PAINEL PARA CENTRIFUGA - VENDA NO ESTADO CONFORME LOTE EXPOSTO")</f>
      </c>
      <c r="C75" s="4" t="inlineStr">
        <is>
          <t>Não vendido</t>
        </is>
      </c>
      <c r="D75" s="4" t="inlineStr">
        <is>
          <t>0</t>
        </is>
      </c>
      <c r="E75" s="5" t="inlineStr">
        <is>
          <t>5.000,00</t>
        </is>
      </c>
      <c r="F75" s="4" t="inlineStr">
        <is>
          <t>250.00</t>
        </is>
      </c>
    </row>
    <row collapsed="false" customFormat="false" customHeight="false" hidden="false" ht="12.1" outlineLevel="0" r="76">
      <c r="A76" s="5" t="s">
        <f>=HYPERLINK("https://rossileiloes.com.br/lote/detalhe/186236", "150")</f>
      </c>
      <c r="B76" s="4" t="s">
        <f>=HYPERLINK("https://rossileiloes.com.br/lote/detalhe/186236", " 1 PAINEL PARA CENTRIFUGA - VENDA NO ESTADO CONFORME LOTE EXPOSTO")</f>
      </c>
      <c r="C76" s="4" t="inlineStr">
        <is>
          <t>Não vendido</t>
        </is>
      </c>
      <c r="D76" s="4" t="inlineStr">
        <is>
          <t>0</t>
        </is>
      </c>
      <c r="E76" s="5" t="inlineStr">
        <is>
          <t>9.000,00</t>
        </is>
      </c>
      <c r="F76" s="4" t="inlineStr">
        <is>
          <t>250.00</t>
        </is>
      </c>
    </row>
    <row collapsed="false" customFormat="false" customHeight="false" hidden="false" ht="12.1" outlineLevel="0" r="77">
      <c r="A77" s="5" t="s">
        <f>=HYPERLINK("https://rossileiloes.com.br/lote/detalhe/186258", "153")</f>
      </c>
      <c r="B77" s="4" t="s">
        <f>=HYPERLINK("https://rossileiloes.com.br/lote/detalhe/186258", " VALVULA GAVETA 14" USADA - VENDA NO ESTADO CONFORME LOTE EXPOSTO")</f>
      </c>
      <c r="C77" s="4" t="inlineStr">
        <is>
          <t>Não vendido</t>
        </is>
      </c>
      <c r="D77" s="4" t="inlineStr">
        <is>
          <t>0</t>
        </is>
      </c>
      <c r="E77" s="5" t="inlineStr">
        <is>
          <t>7.100,00</t>
        </is>
      </c>
      <c r="F77" s="4" t="inlineStr">
        <is>
          <t>200.00</t>
        </is>
      </c>
    </row>
    <row collapsed="false" customFormat="false" customHeight="false" hidden="false" ht="12.1" outlineLevel="0" r="78">
      <c r="A78" s="5" t="s">
        <f>=HYPERLINK("https://rossileiloes.com.br/lote/detalhe/186250", "154")</f>
      </c>
      <c r="B78" s="4" t="s">
        <f>=HYPERLINK("https://rossileiloes.com.br/lote/detalhe/186250", " VALVULA GAVETA 12" USADA - VENDA NO ESTADO CONFORME LOTE EXPOSTO")</f>
      </c>
      <c r="C78" s="4" t="inlineStr">
        <is>
          <t>Não vendido</t>
        </is>
      </c>
      <c r="D78" s="4" t="inlineStr">
        <is>
          <t>0</t>
        </is>
      </c>
      <c r="E78" s="5" t="inlineStr">
        <is>
          <t>6.000,00</t>
        </is>
      </c>
      <c r="F78" s="4" t="inlineStr">
        <is>
          <t>200.00</t>
        </is>
      </c>
    </row>
    <row collapsed="false" customFormat="false" customHeight="false" hidden="false" ht="12.1" outlineLevel="0" r="79">
      <c r="A79" s="5" t="s">
        <f>=HYPERLINK("https://rossileiloes.com.br/lote/detalhe/186242", "155")</f>
      </c>
      <c r="B79" s="4" t="s">
        <f>=HYPERLINK("https://rossileiloes.com.br/lote/detalhe/186242", "1 PORQUINHO NO DIFERENCIAL TINKÃO 8 x 43 - VENDA NO ESTADO CONFORME LOTE EXPOSTO")</f>
      </c>
      <c r="C79" s="4" t="inlineStr">
        <is>
          <t>Não vendido</t>
        </is>
      </c>
      <c r="D79" s="4" t="inlineStr">
        <is>
          <t>0</t>
        </is>
      </c>
      <c r="E79" s="5" t="inlineStr">
        <is>
          <t>4.500,00</t>
        </is>
      </c>
      <c r="F79" s="4" t="inlineStr">
        <is>
          <t>2500.00</t>
        </is>
      </c>
    </row>
    <row collapsed="false" customFormat="false" customHeight="false" hidden="false" ht="12.1" outlineLevel="0" r="80">
      <c r="A80" s="5" t="s">
        <f>=HYPERLINK("https://rossileiloes.com.br/lote/detalhe/186256", "156")</f>
      </c>
      <c r="B80" s="4" t="s">
        <f>=HYPERLINK("https://rossileiloes.com.br/lote/detalhe/186256", " 2 VALVULAS ESFERA INOX - VENDA NO ESTADO CONFORME LOTE EXPOSTO")</f>
      </c>
      <c r="C80" s="4" t="inlineStr">
        <is>
          <t>Não vendido</t>
        </is>
      </c>
      <c r="D80" s="4" t="inlineStr">
        <is>
          <t>0</t>
        </is>
      </c>
      <c r="E80" s="5" t="inlineStr">
        <is>
          <t>900,00</t>
        </is>
      </c>
      <c r="F80" s="4" t="inlineStr">
        <is>
          <t>100.00</t>
        </is>
      </c>
    </row>
    <row collapsed="false" customFormat="false" customHeight="false" hidden="false" ht="12.1" outlineLevel="0" r="81">
      <c r="A81" s="5" t="s">
        <f>=HYPERLINK("https://rossileiloes.com.br/lote/detalhe/186243", "157")</f>
      </c>
      <c r="B81" s="4" t="s">
        <f>=HYPERLINK("https://rossileiloes.com.br/lote/detalhe/186243", " 2 VALVULAS ESFERA INOX - VENDA NO ESTADO CONFORME LOTE EXPOSTO")</f>
      </c>
      <c r="C81" s="4" t="inlineStr">
        <is>
          <t>Não vendido</t>
        </is>
      </c>
      <c r="D81" s="4" t="inlineStr">
        <is>
          <t>0</t>
        </is>
      </c>
      <c r="E81" s="5" t="inlineStr">
        <is>
          <t>900,00</t>
        </is>
      </c>
      <c r="F81" s="4" t="inlineStr">
        <is>
          <t>100.00</t>
        </is>
      </c>
    </row>
    <row collapsed="false" customFormat="false" customHeight="false" hidden="false" ht="12.1" outlineLevel="0" r="82">
      <c r="A82" s="5" t="s">
        <f>=HYPERLINK("https://rossileiloes.com.br/lote/detalhe/186257", "158")</f>
      </c>
      <c r="B82" s="4" t="s">
        <f>=HYPERLINK("https://rossileiloes.com.br/lote/detalhe/186257", " 6 VALVULAS ESFERA INOX - VENDA NO ESTADO CONFORME LOTE EXPOSTO")</f>
      </c>
      <c r="C82" s="4" t="inlineStr">
        <is>
          <t>Não vendido</t>
        </is>
      </c>
      <c r="D82" s="4" t="inlineStr">
        <is>
          <t>0</t>
        </is>
      </c>
      <c r="E82" s="5" t="inlineStr">
        <is>
          <t>2.500,00</t>
        </is>
      </c>
      <c r="F82" s="4" t="inlineStr">
        <is>
          <t>100.00</t>
        </is>
      </c>
    </row>
    <row collapsed="false" customFormat="false" customHeight="false" hidden="false" ht="12.1" outlineLevel="0" r="83">
      <c r="A83" s="5" t="s">
        <f>=HYPERLINK("https://rossileiloes.com.br/lote/detalhe/186263", "161")</f>
      </c>
      <c r="B83" s="4" t="s">
        <f>=HYPERLINK("https://rossileiloes.com.br/lote/detalhe/186263", "10 VALVULAS ESFERA INOX - VENDA NO ESTADO CONFORME LOTE EXPOSTO")</f>
      </c>
      <c r="C83" s="4" t="inlineStr">
        <is>
          <t>Não vendido</t>
        </is>
      </c>
      <c r="D83" s="4" t="inlineStr">
        <is>
          <t>0</t>
        </is>
      </c>
      <c r="E83" s="5" t="inlineStr">
        <is>
          <t>3.000,00</t>
        </is>
      </c>
      <c r="F83" s="4" t="inlineStr">
        <is>
          <t>200.00</t>
        </is>
      </c>
    </row>
    <row collapsed="false" customFormat="false" customHeight="false" hidden="false" ht="12.1" outlineLevel="0" r="84">
      <c r="A84" s="5" t="s">
        <f>=HYPERLINK("https://rossileiloes.com.br/lote/detalhe/186235", "166")</f>
      </c>
      <c r="B84" s="4" t="s">
        <f>=HYPERLINK("https://rossileiloes.com.br/lote/detalhe/186235", " 1 VALVULA GAVETA 4" - VENDA NO ESTADO CONFORME LOTE EXPOSTO")</f>
      </c>
      <c r="C84" s="4" t="inlineStr">
        <is>
          <t>Não vendido</t>
        </is>
      </c>
      <c r="D84" s="4" t="inlineStr">
        <is>
          <t>0</t>
        </is>
      </c>
      <c r="E84" s="5" t="inlineStr">
        <is>
          <t>1.500,00</t>
        </is>
      </c>
      <c r="F84" s="4" t="inlineStr">
        <is>
          <t>150.00</t>
        </is>
      </c>
    </row>
    <row collapsed="false" customFormat="false" customHeight="false" hidden="false" ht="12.1" outlineLevel="0" r="85">
      <c r="A85" s="5" t="s">
        <f>=HYPERLINK("https://rossileiloes.com.br/lote/detalhe/186252", "167")</f>
      </c>
      <c r="B85" s="4" t="s">
        <f>=HYPERLINK("https://rossileiloes.com.br/lote/detalhe/186252", " 1 VALVULA GAVETA 4" - VENDA NO ESTADO CONFORME LOTE EXPOSTO")</f>
      </c>
      <c r="C85" s="4" t="inlineStr">
        <is>
          <t>Não vendido</t>
        </is>
      </c>
      <c r="D85" s="4" t="inlineStr">
        <is>
          <t>0</t>
        </is>
      </c>
      <c r="E85" s="5" t="inlineStr">
        <is>
          <t>1.500,00</t>
        </is>
      </c>
      <c r="F85" s="4" t="inlineStr">
        <is>
          <t>150.00</t>
        </is>
      </c>
    </row>
    <row collapsed="false" customFormat="false" customHeight="false" hidden="false" ht="12.1" outlineLevel="0" r="86">
      <c r="A86" s="5" t="s">
        <f>=HYPERLINK("https://rossileiloes.com.br/lote/detalhe/186249", "169")</f>
      </c>
      <c r="B86" s="4" t="s">
        <f>=HYPERLINK("https://rossileiloes.com.br/lote/detalhe/186249", " 1 VALVULA GAVETA 5" - VENDA NO ESTADO CONFORME LOTE EXPOSTO")</f>
      </c>
      <c r="C86" s="4" t="inlineStr">
        <is>
          <t>Não vendido</t>
        </is>
      </c>
      <c r="D86" s="4" t="inlineStr">
        <is>
          <t>0</t>
        </is>
      </c>
      <c r="E86" s="5" t="inlineStr">
        <is>
          <t>2.200,00</t>
        </is>
      </c>
      <c r="F86" s="4" t="inlineStr">
        <is>
          <t>200.00</t>
        </is>
      </c>
    </row>
    <row collapsed="false" customFormat="false" customHeight="false" hidden="false" ht="12.1" outlineLevel="0" r="87">
      <c r="A87" s="5" t="s">
        <f>=HYPERLINK("https://rossileiloes.com.br/lote/detalhe/186233", "170")</f>
      </c>
      <c r="B87" s="4" t="s">
        <f>=HYPERLINK("https://rossileiloes.com.br/lote/detalhe/186233", " 1 TERNO MOENDA DEDINI 18 X 30 - VENDA NO ESTADO CONFORME LOTE EXPOSTO")</f>
      </c>
      <c r="C87" s="4" t="inlineStr">
        <is>
          <t>Não vendido</t>
        </is>
      </c>
      <c r="D87" s="4" t="inlineStr">
        <is>
          <t>0</t>
        </is>
      </c>
      <c r="E87" s="5" t="inlineStr">
        <is>
          <t>35.000,00</t>
        </is>
      </c>
      <c r="F87" s="4" t="inlineStr">
        <is>
          <t>250.00</t>
        </is>
      </c>
    </row>
    <row collapsed="false" customFormat="false" customHeight="false" hidden="false" ht="12.1" outlineLevel="0" r="88">
      <c r="A88" s="5" t="s">
        <f>=HYPERLINK("https://rossileiloes.com.br/lote/detalhe/186255", "171")</f>
      </c>
      <c r="B88" s="4" t="s">
        <f>=HYPERLINK("https://rossileiloes.com.br/lote/detalhe/186255", " 1 TERNO MOENDA DEDINI 18 X 30 - VENDA NO ESTADO CONFORME LOTE EXPOSTO")</f>
      </c>
      <c r="C88" s="4" t="inlineStr">
        <is>
          <t>Não vendido</t>
        </is>
      </c>
      <c r="D88" s="4" t="inlineStr">
        <is>
          <t>0</t>
        </is>
      </c>
      <c r="E88" s="5" t="inlineStr">
        <is>
          <t>35.000,00</t>
        </is>
      </c>
      <c r="F88" s="4" t="inlineStr">
        <is>
          <t>250.00</t>
        </is>
      </c>
    </row>
    <row collapsed="false" customFormat="false" customHeight="false" hidden="false" ht="12.1" outlineLevel="0" r="89">
      <c r="A89" s="5" t="s">
        <f>=HYPERLINK("https://rossileiloes.com.br/lote/detalhe/186244", "172")</f>
      </c>
      <c r="B89" s="4" t="s">
        <f>=HYPERLINK("https://rossileiloes.com.br/lote/detalhe/186244", " 1 TERNO MOENDA DEDINI 18 X 30 - VENDA NO ESTADO CONFORME LOTE EXPOSTO")</f>
      </c>
      <c r="C89" s="4" t="inlineStr">
        <is>
          <t>Não vendido</t>
        </is>
      </c>
      <c r="D89" s="4" t="inlineStr">
        <is>
          <t>0</t>
        </is>
      </c>
      <c r="E89" s="5" t="inlineStr">
        <is>
          <t>35.000,00</t>
        </is>
      </c>
      <c r="F89" s="4" t="inlineStr">
        <is>
          <t>250.00</t>
        </is>
      </c>
    </row>
    <row collapsed="false" customFormat="false" customHeight="false" hidden="false" ht="12.1" outlineLevel="0" r="90">
      <c r="A90" s="5" t="s">
        <f>=HYPERLINK("https://rossileiloes.com.br/lote/detalhe/186247", "173")</f>
      </c>
      <c r="B90" s="4" t="s">
        <f>=HYPERLINK("https://rossileiloes.com.br/lote/detalhe/186247", " [ LANCE POR KG ] PÉ DIREITO TUBOLAR 5" X 3000MM - 8 UNIDADES - APROX. 416 KG - VENDA NO ESTADO CONFORME LOTE EXPOSTO")</f>
      </c>
      <c r="C90" s="4" t="inlineStr">
        <is>
          <t>Não vendido</t>
        </is>
      </c>
      <c r="D90" s="4" t="inlineStr">
        <is>
          <t>0</t>
        </is>
      </c>
      <c r="E90" s="5" t="inlineStr">
        <is>
          <t>3,00</t>
        </is>
      </c>
      <c r="F90" s="4" t="inlineStr">
        <is>
          <t>0.20</t>
        </is>
      </c>
    </row>
    <row collapsed="false" customFormat="false" customHeight="false" hidden="false" ht="12.1" outlineLevel="0" r="91">
      <c r="A91" s="5" t="s">
        <f>=HYPERLINK("https://rossileiloes.com.br/lote/detalhe/186267", "174")</f>
      </c>
      <c r="B91" s="4" t="s">
        <f>=HYPERLINK("https://rossileiloes.com.br/lote/detalhe/186267", " 1 TAMPO TORISFÉRICO COM DIAMETRO EXTERNO: 4.500MM; ESPESSURA: 5/8"; ALTURA INTERNA 975MM;")</f>
      </c>
      <c r="C91" s="4" t="inlineStr">
        <is>
          <t>Não vendido</t>
        </is>
      </c>
      <c r="D91" s="4" t="inlineStr">
        <is>
          <t>0</t>
        </is>
      </c>
      <c r="E91" s="5" t="inlineStr">
        <is>
          <t>22.000,00</t>
        </is>
      </c>
      <c r="F91" s="4" t="inlineStr">
        <is>
          <t>350.00</t>
        </is>
      </c>
    </row>
    <row collapsed="false" customFormat="false" customHeight="false" hidden="false" ht="12.1" outlineLevel="0" r="92">
      <c r="A92" s="5" t="s">
        <f>=HYPERLINK("https://rossileiloes.com.br/lote/detalhe/186265", "175")</f>
      </c>
      <c r="B92" s="4" t="s">
        <f>=HYPERLINK("https://rossileiloes.com.br/lote/detalhe/186265", " 1 TAMPO TORISFÉRICO COM DIAMETRO EXTERNO: 4.550MM; ESPESSURA: 1/2"; ALTURA INTERNA 893MM;")</f>
      </c>
      <c r="C92" s="4" t="inlineStr">
        <is>
          <t>Não vendido</t>
        </is>
      </c>
      <c r="D92" s="4" t="inlineStr">
        <is>
          <t>0</t>
        </is>
      </c>
      <c r="E92" s="5" t="inlineStr">
        <is>
          <t>18.000,00</t>
        </is>
      </c>
      <c r="F92" s="4" t="inlineStr">
        <is>
          <t>350.00</t>
        </is>
      </c>
    </row>
    <row collapsed="false" customFormat="false" customHeight="false" hidden="false" ht="12.1" outlineLevel="0" r="93">
      <c r="A93" s="5" t="s">
        <f>=HYPERLINK("https://rossileiloes.com.br/lote/detalhe/186264", "176")</f>
      </c>
      <c r="B93" s="4" t="s">
        <f>=HYPERLINK("https://rossileiloes.com.br/lote/detalhe/186264", " 1 TAMPO TORISFÉRICO COM DIAMETRO EXTERNO: 4.550MM; ESPESSURA: 1/2"; ALTURA INTERNA 880MM")</f>
      </c>
      <c r="C93" s="4" t="inlineStr">
        <is>
          <t>Não vendido</t>
        </is>
      </c>
      <c r="D93" s="4" t="inlineStr">
        <is>
          <t>0</t>
        </is>
      </c>
      <c r="E93" s="5" t="inlineStr">
        <is>
          <t>18.000,00</t>
        </is>
      </c>
      <c r="F93" s="4" t="inlineStr">
        <is>
          <t>350.00</t>
        </is>
      </c>
    </row>
    <row collapsed="false" customFormat="false" customHeight="false" hidden="false" ht="12.1" outlineLevel="0" r="94">
      <c r="A94" s="5" t="s">
        <f>=HYPERLINK("https://rossileiloes.com.br/lote/detalhe/186266", "177")</f>
      </c>
      <c r="B94" s="4" t="s">
        <f>=HYPERLINK("https://rossileiloes.com.br/lote/detalhe/186266", " 1 TAMPO TORISFÉRICO COM DIAMETRO EXTERNO: 4.550MM; ESPESSURA: 1/2"; ALTURA INTERNA 890MM")</f>
      </c>
      <c r="C94" s="4" t="inlineStr">
        <is>
          <t>Não vendido</t>
        </is>
      </c>
      <c r="D94" s="4" t="inlineStr">
        <is>
          <t>0</t>
        </is>
      </c>
      <c r="E94" s="5" t="inlineStr">
        <is>
          <t>18.000,00</t>
        </is>
      </c>
      <c r="F94" s="4" t="inlineStr">
        <is>
          <t>350.00</t>
        </is>
      </c>
    </row>
    <row collapsed="false" customFormat="false" customHeight="false" hidden="false" ht="12.1" outlineLevel="0" r="95">
      <c r="A95" s="5" t="s">
        <f>=HYPERLINK("https://rossileiloes.com.br/lote/detalhe/186268", "178")</f>
      </c>
      <c r="B95" s="4" t="s">
        <f>=HYPERLINK("https://rossileiloes.com.br/lote/detalhe/186268", " 1 TAMPO TORISFÉRICO COM DIAMETRO EXTERNO: 4.550MM; ESPESSURA: 1/2"; ALTURA INTERNA 875MM")</f>
      </c>
      <c r="C95" s="4" t="inlineStr">
        <is>
          <t>Não vendido</t>
        </is>
      </c>
      <c r="D95" s="4" t="inlineStr">
        <is>
          <t>0</t>
        </is>
      </c>
      <c r="E95" s="5" t="inlineStr">
        <is>
          <t>18.000,00</t>
        </is>
      </c>
      <c r="F95" s="4" t="inlineStr">
        <is>
          <t>350.00</t>
        </is>
      </c>
    </row>
    <row collapsed="false" customFormat="false" customHeight="false" hidden="false" ht="12.1" outlineLevel="0" r="96">
      <c r="A96" s="5" t="s">
        <f>=HYPERLINK("https://rossileiloes.com.br/lote/detalhe/186274", "179")</f>
      </c>
      <c r="B96" s="4" t="s">
        <f>=HYPERLINK("https://rossileiloes.com.br/lote/detalhe/186274", " [ LANCE POR KG ] TUBOS DE 5.1/2" - APROXIMADAMENTE 10M E 214 KG - VENDA NO ESTADO CONFORME LOTE EXPOSTO")</f>
      </c>
      <c r="C96" s="4" t="inlineStr">
        <is>
          <t>Não vendido</t>
        </is>
      </c>
      <c r="D96" s="4" t="inlineStr">
        <is>
          <t>0</t>
        </is>
      </c>
      <c r="E96" s="5" t="inlineStr">
        <is>
          <t>3,00</t>
        </is>
      </c>
      <c r="F96" s="4" t="inlineStr">
        <is>
          <t>0.30</t>
        </is>
      </c>
    </row>
    <row collapsed="false" customFormat="false" customHeight="false" hidden="false" ht="12.1" outlineLevel="0" r="97">
      <c r="A97" s="5" t="s">
        <f>=HYPERLINK("https://rossileiloes.com.br/lote/detalhe/186271", "180")</f>
      </c>
      <c r="B97" s="4" t="s">
        <f>=HYPERLINK("https://rossileiloes.com.br/lote/detalhe/186271", " [ LANCE POR KG ] TUBOS DE 10" - APROXIMADAMENTE 30M E 2450 KG - VENDA NO ESTADO CONFORME LOTE EXPOSTO")</f>
      </c>
      <c r="C97" s="4" t="inlineStr">
        <is>
          <t>Não vendido</t>
        </is>
      </c>
      <c r="D97" s="4" t="inlineStr">
        <is>
          <t>0</t>
        </is>
      </c>
      <c r="E97" s="5" t="inlineStr">
        <is>
          <t>3,00</t>
        </is>
      </c>
      <c r="F97" s="4" t="inlineStr">
        <is>
          <t>0.30</t>
        </is>
      </c>
    </row>
    <row collapsed="false" customFormat="false" customHeight="false" hidden="false" ht="12.1" outlineLevel="0" r="98">
      <c r="A98" s="5" t="s">
        <f>=HYPERLINK("https://rossileiloes.com.br/lote/detalhe/186277", "181")</f>
      </c>
      <c r="B98" s="4" t="s">
        <f>=HYPERLINK("https://rossileiloes.com.br/lote/detalhe/186277", " [ LANCE POR KG ] TUBOS DE 12" - APROXIMADAMENTE 95M E 6420 KG - VENDA NO ESTADO CONFORME LOTE EXPOSTO")</f>
      </c>
      <c r="C98" s="4" t="inlineStr">
        <is>
          <t>Não vendido</t>
        </is>
      </c>
      <c r="D98" s="4" t="inlineStr">
        <is>
          <t>0</t>
        </is>
      </c>
      <c r="E98" s="5" t="inlineStr">
        <is>
          <t>4,00</t>
        </is>
      </c>
      <c r="F98" s="4" t="inlineStr">
        <is>
          <t>0.30</t>
        </is>
      </c>
    </row>
    <row collapsed="false" customFormat="false" customHeight="false" hidden="false" ht="12.1" outlineLevel="0" r="99">
      <c r="A99" s="5" t="s">
        <f>=HYPERLINK("https://rossileiloes.com.br/lote/detalhe/186281", "182")</f>
      </c>
      <c r="B99" s="4" t="s">
        <f>=HYPERLINK("https://rossileiloes.com.br/lote/detalhe/186281", " [ LANCE POR KG ] TUBOS DE 14" - APROXIMADAMENTE 32M E 2494 KG - VENDA NO ESTADO CONFORME LOTE EXPOSTO")</f>
      </c>
      <c r="C99" s="4" t="inlineStr">
        <is>
          <t>Não vendido</t>
        </is>
      </c>
      <c r="D99" s="4" t="inlineStr">
        <is>
          <t>0</t>
        </is>
      </c>
      <c r="E99" s="5" t="inlineStr">
        <is>
          <t>4,00</t>
        </is>
      </c>
      <c r="F99" s="4" t="inlineStr">
        <is>
          <t>0.30</t>
        </is>
      </c>
    </row>
    <row collapsed="false" customFormat="false" customHeight="false" hidden="false" ht="12.1" outlineLevel="0" r="100">
      <c r="A100" s="5" t="s">
        <f>=HYPERLINK("https://rossileiloes.com.br/lote/detalhe/186279", "183")</f>
      </c>
      <c r="B100" s="4" t="s">
        <f>=HYPERLINK("https://rossileiloes.com.br/lote/detalhe/186279", " [ LANCE POR KG ] TUBOS DE 15" - APROXIMADAMENTE 98M E 5340 KG - VENDA NO ESTADO CONFORME LOTE EXPOSTO")</f>
      </c>
      <c r="C100" s="4" t="inlineStr">
        <is>
          <t>Não vendido</t>
        </is>
      </c>
      <c r="D100" s="4" t="inlineStr">
        <is>
          <t>0</t>
        </is>
      </c>
      <c r="E100" s="5" t="inlineStr">
        <is>
          <t>4,00</t>
        </is>
      </c>
      <c r="F100" s="4" t="inlineStr">
        <is>
          <t>0.30</t>
        </is>
      </c>
    </row>
    <row collapsed="false" customFormat="false" customHeight="false" hidden="false" ht="12.1" outlineLevel="0" r="101">
      <c r="A101" s="5" t="s">
        <f>=HYPERLINK("https://rossileiloes.com.br/lote/detalhe/186276", "184")</f>
      </c>
      <c r="B101" s="4" t="s">
        <f>=HYPERLINK("https://rossileiloes.com.br/lote/detalhe/186276", " [ LANCE POR KG ] TUBOS DE 16" - APROXIMADAMENTE 83M E 4786 KG - VENDA NO ESTADO CONFORME LOTE EXPOSTO")</f>
      </c>
      <c r="C101" s="4" t="inlineStr">
        <is>
          <t>Não vendido</t>
        </is>
      </c>
      <c r="D101" s="4" t="inlineStr">
        <is>
          <t>0</t>
        </is>
      </c>
      <c r="E101" s="5" t="inlineStr">
        <is>
          <t>4,00</t>
        </is>
      </c>
      <c r="F101" s="4" t="inlineStr">
        <is>
          <t>0.30</t>
        </is>
      </c>
    </row>
    <row collapsed="false" customFormat="false" customHeight="false" hidden="false" ht="12.1" outlineLevel="0" r="102">
      <c r="A102" s="5" t="s">
        <f>=HYPERLINK("https://rossileiloes.com.br/lote/detalhe/186280", "185")</f>
      </c>
      <c r="B102" s="4" t="s">
        <f>=HYPERLINK("https://rossileiloes.com.br/lote/detalhe/186280", " [ LANCE POR KG ] TUBOS DE 18" - APROXIMADAMENTE 94M E 7240 KG - VENDA NO ESTADO CONFORME LOTE EXPOSTO")</f>
      </c>
      <c r="C102" s="4" t="inlineStr">
        <is>
          <t>Não vendido</t>
        </is>
      </c>
      <c r="D102" s="4" t="inlineStr">
        <is>
          <t>0</t>
        </is>
      </c>
      <c r="E102" s="5" t="inlineStr">
        <is>
          <t>4,00</t>
        </is>
      </c>
      <c r="F102" s="4" t="inlineStr">
        <is>
          <t>0.30</t>
        </is>
      </c>
    </row>
    <row collapsed="false" customFormat="false" customHeight="false" hidden="false" ht="12.1" outlineLevel="0" r="103">
      <c r="A103" s="5" t="s">
        <f>=HYPERLINK("https://rossileiloes.com.br/lote/detalhe/186284", "186")</f>
      </c>
      <c r="B103" s="4" t="s">
        <f>=HYPERLINK("https://rossileiloes.com.br/lote/detalhe/186284", " [ LANCE POR KG ] TUBOS DE 19" - APROXIMADAMENTE 52M E 2710 KG - VENDA NO ESTADO CONFORME LOTE EXPOSTO")</f>
      </c>
      <c r="C103" s="4" t="inlineStr">
        <is>
          <t>Não vendido</t>
        </is>
      </c>
      <c r="D103" s="4" t="inlineStr">
        <is>
          <t>0</t>
        </is>
      </c>
      <c r="E103" s="5" t="inlineStr">
        <is>
          <t>4,00</t>
        </is>
      </c>
      <c r="F103" s="4" t="inlineStr">
        <is>
          <t>0.30</t>
        </is>
      </c>
    </row>
    <row collapsed="false" customFormat="false" customHeight="false" hidden="false" ht="12.1" outlineLevel="0" r="104">
      <c r="A104" s="5" t="s">
        <f>=HYPERLINK("https://rossileiloes.com.br/lote/detalhe/186283", "187")</f>
      </c>
      <c r="B104" s="4" t="s">
        <f>=HYPERLINK("https://rossileiloes.com.br/lote/detalhe/186283", " [ LANCE POR KG ] TUBOS DE 20" - APROXIMADAMENTE 65M E 4030 KG - VENDA NO ESTADO CONFORME LOTE EXPOSTO")</f>
      </c>
      <c r="C104" s="4" t="inlineStr">
        <is>
          <t>Não vendido</t>
        </is>
      </c>
      <c r="D104" s="4" t="inlineStr">
        <is>
          <t>0</t>
        </is>
      </c>
      <c r="E104" s="5" t="inlineStr">
        <is>
          <t>4,00</t>
        </is>
      </c>
      <c r="F104" s="4" t="inlineStr">
        <is>
          <t>0.30</t>
        </is>
      </c>
    </row>
    <row collapsed="false" customFormat="false" customHeight="false" hidden="false" ht="12.1" outlineLevel="0" r="105">
      <c r="A105" s="5" t="s">
        <f>=HYPERLINK("https://rossileiloes.com.br/lote/detalhe/186278", "188")</f>
      </c>
      <c r="B105" s="4" t="s">
        <f>=HYPERLINK("https://rossileiloes.com.br/lote/detalhe/186278", " [ LANCE POR KG ] TUBOS DE 22" - APROXIMADAMENTE 32M E 2770 KG - VENDA NO ESTADO CONFORME LOTE EXPOSTO")</f>
      </c>
      <c r="C105" s="4" t="inlineStr">
        <is>
          <t>Não vendido</t>
        </is>
      </c>
      <c r="D105" s="4" t="inlineStr">
        <is>
          <t>0</t>
        </is>
      </c>
      <c r="E105" s="5" t="inlineStr">
        <is>
          <t>4,00</t>
        </is>
      </c>
      <c r="F105" s="4" t="inlineStr">
        <is>
          <t>0.30</t>
        </is>
      </c>
    </row>
    <row collapsed="false" customFormat="false" customHeight="false" hidden="false" ht="12.1" outlineLevel="0" r="106">
      <c r="A106" s="5" t="s">
        <f>=HYPERLINK("https://rossileiloes.com.br/lote/detalhe/186282", "189")</f>
      </c>
      <c r="B106" s="4" t="s">
        <f>=HYPERLINK("https://rossileiloes.com.br/lote/detalhe/186282", " [ LANCE POR KG ] TUBOS DE 25" - APROXIMADAMENTE 23M E 1730 KG - VENDA NO ESTADO CONFORME LOTE EXPOSTO")</f>
      </c>
      <c r="C106" s="4" t="inlineStr">
        <is>
          <t>Não vendido</t>
        </is>
      </c>
      <c r="D106" s="4" t="inlineStr">
        <is>
          <t>0</t>
        </is>
      </c>
      <c r="E106" s="5" t="inlineStr">
        <is>
          <t>4,00</t>
        </is>
      </c>
      <c r="F106" s="4" t="inlineStr">
        <is>
          <t>0.30</t>
        </is>
      </c>
    </row>
    <row collapsed="false" customFormat="false" customHeight="false" hidden="false" ht="12.1" outlineLevel="0" r="107">
      <c r="A107" s="5" t="s">
        <f>=HYPERLINK("https://rossileiloes.com.br/lote/detalhe/186270", "190")</f>
      </c>
      <c r="B107" s="4" t="s">
        <f>=HYPERLINK("https://rossileiloes.com.br/lote/detalhe/186270", " [ LANCE POR KG ] CHAPA DE 4MM - APROXIMADAMENTE 29,5M² E 930 KG - VENDA NO ESTADO CONFORME LOTE EXPOSTO")</f>
      </c>
      <c r="C107" s="4" t="inlineStr">
        <is>
          <t>Não vendido</t>
        </is>
      </c>
      <c r="D107" s="4" t="inlineStr">
        <is>
          <t>0</t>
        </is>
      </c>
      <c r="E107" s="5" t="inlineStr">
        <is>
          <t>3,00</t>
        </is>
      </c>
      <c r="F107" s="4" t="inlineStr">
        <is>
          <t>0.30</t>
        </is>
      </c>
    </row>
    <row collapsed="false" customFormat="false" customHeight="false" hidden="false" ht="12.1" outlineLevel="0" r="108">
      <c r="A108" s="5" t="s">
        <f>=HYPERLINK("https://rossileiloes.com.br/lote/detalhe/186275", "191")</f>
      </c>
      <c r="B108" s="4" t="s">
        <f>=HYPERLINK("https://rossileiloes.com.br/lote/detalhe/186275", " [ LANCE POR KG ] CHAPA DE 5MM - APROXIMADAMENTE 5M² E 200 KG - VENDA NO ESTADO CONFORME LOTE EXPOSTO")</f>
      </c>
      <c r="C108" s="4" t="inlineStr">
        <is>
          <t>Não vendido</t>
        </is>
      </c>
      <c r="D108" s="4" t="inlineStr">
        <is>
          <t>0</t>
        </is>
      </c>
      <c r="E108" s="5" t="inlineStr">
        <is>
          <t>3,00</t>
        </is>
      </c>
      <c r="F108" s="4" t="inlineStr">
        <is>
          <t>0.30</t>
        </is>
      </c>
    </row>
    <row collapsed="false" customFormat="false" customHeight="false" hidden="false" ht="12.1" outlineLevel="0" r="109">
      <c r="A109" s="5" t="s">
        <f>=HYPERLINK("https://rossileiloes.com.br/lote/detalhe/186269", "192")</f>
      </c>
      <c r="B109" s="4" t="s">
        <f>=HYPERLINK("https://rossileiloes.com.br/lote/detalhe/186269", " [ LANCE POR KG ] CHAPA DE 9MM - APROXIMADAMENTE 8,5M² E 585 KG - VENDA NO ESTADO CONFORME LOTE EXPOSTO")</f>
      </c>
      <c r="C109" s="4" t="inlineStr">
        <is>
          <t>Não vendido</t>
        </is>
      </c>
      <c r="D109" s="4" t="inlineStr">
        <is>
          <t>0</t>
        </is>
      </c>
      <c r="E109" s="5" t="inlineStr">
        <is>
          <t>3,00</t>
        </is>
      </c>
      <c r="F109" s="4" t="inlineStr">
        <is>
          <t>0.30</t>
        </is>
      </c>
    </row>
    <row collapsed="false" customFormat="false" customHeight="false" hidden="false" ht="12.1" outlineLevel="0" r="110">
      <c r="A110" s="5" t="s">
        <f>=HYPERLINK("https://rossileiloes.com.br/lote/detalhe/186273", "193")</f>
      </c>
      <c r="B110" s="4" t="s">
        <f>=HYPERLINK("https://rossileiloes.com.br/lote/detalhe/186273", " [ LANCE POR KG ] CHAPA DE 12MM - APROXIMADAMENTE 9M² E 855 KG - VENDA NO ESTADO CONFORME LOTE EXPOSTO")</f>
      </c>
      <c r="C110" s="4" t="inlineStr">
        <is>
          <t>Não vendido</t>
        </is>
      </c>
      <c r="D110" s="4" t="inlineStr">
        <is>
          <t>0</t>
        </is>
      </c>
      <c r="E110" s="5" t="inlineStr">
        <is>
          <t>3,00</t>
        </is>
      </c>
      <c r="F110" s="4" t="inlineStr">
        <is>
          <t>0.30</t>
        </is>
      </c>
    </row>
    <row collapsed="false" customFormat="false" customHeight="false" hidden="false" ht="12.1" outlineLevel="0" r="111">
      <c r="A111" s="5" t="s">
        <f>=HYPERLINK("https://rossileiloes.com.br/lote/detalhe/186272", "194")</f>
      </c>
      <c r="B111" s="4" t="s">
        <f>=HYPERLINK("https://rossileiloes.com.br/lote/detalhe/186272", " [ LANCE POR KG ] CHAPA DE 14MM - APROXIMADAMENTE 2,8M² E 310 KG - VENDA NO ESTADO CONFORME LOTE EXPOSTO")</f>
      </c>
      <c r="C111" s="4" t="inlineStr">
        <is>
          <t>Não vendido</t>
        </is>
      </c>
      <c r="D111" s="4" t="inlineStr">
        <is>
          <t>0</t>
        </is>
      </c>
      <c r="E111" s="5" t="inlineStr">
        <is>
          <t>3,00</t>
        </is>
      </c>
      <c r="F111" s="4" t="inlineStr">
        <is>
          <t>0.30</t>
        </is>
      </c>
    </row>
    <row collapsed="false" customFormat="false" customHeight="false" hidden="false" ht="12.1" outlineLevel="0" r="112">
      <c r="A112" s="5" t="s">
        <f>=HYPERLINK("https://rossileiloes.com.br/lote/detalhe/186285", "195")</f>
      </c>
      <c r="B112" s="4" t="s">
        <f>=HYPERLINK("https://rossileiloes.com.br/lote/detalhe/186285", "1 DESFIBRADOR 78" COM 29 PLACAS COMPLETO (COM MANCAIS E FLANGES) - VENDA NO ESTADO CONFORME LOTE EXPOSTO")</f>
      </c>
      <c r="C112" s="4" t="inlineStr">
        <is>
          <t>Não vendido</t>
        </is>
      </c>
      <c r="D112" s="4" t="inlineStr">
        <is>
          <t>0</t>
        </is>
      </c>
      <c r="E112" s="5" t="inlineStr">
        <is>
          <t>80.000,00</t>
        </is>
      </c>
      <c r="F112" s="4" t="inlineStr">
        <is>
          <t>1000.00</t>
        </is>
      </c>
    </row>
    <row collapsed="false" customFormat="false" customHeight="false" hidden="false" ht="12.1" outlineLevel="0" r="113">
      <c r="A113" s="5" t="s">
        <f>=HYPERLINK("https://rossileiloes.com.br/lote/detalhe/186286", "196")</f>
      </c>
      <c r="B113" s="4" t="s">
        <f>=HYPERLINK("https://rossileiloes.com.br/lote/detalhe/186286", "1 DESFIBRADOR 100" COM 38 PLACAS - VENDA NO ESTADO CONFORME LOTE EXPOSTO")</f>
      </c>
      <c r="C113" s="4" t="inlineStr">
        <is>
          <t>Não vendido</t>
        </is>
      </c>
      <c r="D113" s="4" t="inlineStr">
        <is>
          <t>0</t>
        </is>
      </c>
      <c r="E113" s="5" t="inlineStr">
        <is>
          <t>80.000,00</t>
        </is>
      </c>
      <c r="F113" s="4" t="inlineStr">
        <is>
          <t>1000.00</t>
        </is>
      </c>
    </row>
    <row collapsed="false" customFormat="false" customHeight="false" hidden="false" ht="12.1" outlineLevel="0" r="114">
      <c r="A114" s="5" t="s">
        <f>=HYPERLINK("https://rossileiloes.com.br/lote/detalhe/186287", "197")</f>
      </c>
      <c r="B114" s="4" t="s">
        <f>=HYPERLINK("https://rossileiloes.com.br/lote/detalhe/186287", "1 PONTE ROLANTE COM 13 METROS DE COMPRIMENTO E CAPACIDADE DE CARGA PARA 18 TONELADAS - VENDA NO ESTADO CONFORME LOTE EXPOSTO")</f>
      </c>
      <c r="C114" s="4" t="inlineStr">
        <is>
          <t>Não vendido</t>
        </is>
      </c>
      <c r="D114" s="4" t="inlineStr">
        <is>
          <t>0</t>
        </is>
      </c>
      <c r="E114" s="5" t="inlineStr">
        <is>
          <t>80.000,00</t>
        </is>
      </c>
      <c r="F114" s="4" t="inlineStr">
        <is>
          <t>1000.00</t>
        </is>
      </c>
    </row>
    <row collapsed="false" customFormat="false" customHeight="false" hidden="false" ht="12.1" outlineLevel="0" r="115">
      <c r="A115" s="5" t="s">
        <f>=HYPERLINK("https://rossileiloes.com.br/lote/detalhe/188451", "198")</f>
      </c>
      <c r="B115" s="4" t="s">
        <f>=HYPERLINK("https://rossileiloes.com.br/lote/detalhe/188451", "ELETROIMÃ ITALINDUSTRIA DE 90”")</f>
      </c>
      <c r="C115" s="4" t="inlineStr">
        <is>
          <t>Não vendido</t>
        </is>
      </c>
      <c r="D115" s="4" t="inlineStr">
        <is>
          <t>0</t>
        </is>
      </c>
      <c r="E115" s="5" t="inlineStr">
        <is>
          <t>149.000,00</t>
        </is>
      </c>
      <c r="F115" s="4" t="inlineStr">
        <is>
          <t>1000.00</t>
        </is>
      </c>
    </row>
    <row collapsed="false" customFormat="false" customHeight="false" hidden="false" ht="12.1" outlineLevel="0" r="116">
      <c r="A116" s="5" t="s">
        <f>=HYPERLINK("https://rossileiloes.com.br/lote/detalhe/188452", "199")</f>
      </c>
      <c r="B116" s="4" t="s">
        <f>=HYPERLINK("https://rossileiloes.com.br/lote/detalhe/188452", "EMPILHADEIRA HYSTER A DIESEL - 7 TONELADAS ")</f>
      </c>
      <c r="C116" s="4" t="inlineStr">
        <is>
          <t>Não vendido</t>
        </is>
      </c>
      <c r="D116" s="4" t="inlineStr">
        <is>
          <t>0</t>
        </is>
      </c>
      <c r="E116" s="5" t="inlineStr">
        <is>
          <t>99.000,00</t>
        </is>
      </c>
      <c r="F116" s="4" t="inlineStr">
        <is>
          <t>1000.00</t>
        </is>
      </c>
    </row>
  </sheetData>
  <mergeCells>
    <mergeCell ref="A2:F4"/>
    <mergeCell ref="B6:F6"/>
    <mergeCell ref="B7:F7"/>
    <mergeCell ref="B8:F8"/>
  </mergeCells>
  <printOptions headings="false" gridLines="false" gridLinesSet="true" horizontalCentered="false" verticalCentered="false"/>
  <pageMargins left="0.5" right="0.5" top="1.0" bottom="1.0" header="0.5" footer="0.5"/>
  <pageSetup blackAndWhite="false" cellComments="none" copies="1" draft="false" firstPageNumber="1" fitToHeight="1" fitToWidth="1" horizontalDpi="300" orientation="portrait" pageOrder="downThenOver" paperSize="1" scale="100" useFirstPageNumber="true" usePrinterDefaults="false" verticalDpi="300"/>
  <headerFooter differentFirst="false" differentOddEven="false">
    <oddHeader>&amp;C&amp;"Times New Roman,Regular"&amp;12&amp;A</oddHeader>
    <oddFooter>&amp;C&amp;"Times New Roman,Regular"&amp;12Page &amp;P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</Properties>
</file>

<file path=docProps/core.xml><?xml version="1.0" encoding="utf-8"?>
<cp:coreProperties xmlns:cp="http://schemas.openxmlformats.org/package/2006/metadata/core-properties" xmlns:dc="http://purl.org/dc/elements/1.1/" xmlns:dcmitype="http://purl.org/dc/dcmitype/" xmlns:dcterms="http://purl.org/dc/terms/" xmlns:xsi="http://www.w3.org/2001/XMLSchema-instance">
  <dcterms:created xsi:type="dcterms:W3CDTF">2026-06-28T17:02:27.00Z</dcterms:created>
  <dc:creator>Tellks Tecnologia</dc:creator>
  <cp:revision>0</cp:revision>
</cp:coreProperties>
</file>