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CAMINHÕES/ CAV. MEC:MBB, VOLVO, VW, SCANIA, 35 VEÍC. DIVS, MOTO HONDA, 48 TRANSB,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25/08/2016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=HYPERLINK("https://rossileiloes.com.br/lote/detalhe/859", "001")</f>
      </c>
      <c r="B11" s="4" t="s">
        <f>=HYPERLINK("https://rossileiloes.com.br/lote/detalhe/859", " Gol 1.0 - Ano 2009 - Cor Branco PATRIM: 30567 .")</f>
      </c>
      <c r="C11" s="4" t="inlineStr">
        <is>
          <t>Vendido</t>
        </is>
      </c>
      <c r="D11" s="4" t="inlineStr">
        <is>
          <t>19</t>
        </is>
      </c>
      <c r="E11" s="5" t="inlineStr">
        <is>
          <t>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=HYPERLINK("https://rossileiloes.com.br/lote/detalhe/856", "002")</f>
      </c>
      <c r="B12" s="4" t="s">
        <f>=HYPERLINK("https://rossileiloes.com.br/lote/detalhe/856", " Gol 1.0 - ano 2009/2010 - Cor Branco  PATRIM: 30587 .")</f>
      </c>
      <c r="C12" s="4" t="inlineStr">
        <is>
          <t>Vendido</t>
        </is>
      </c>
      <c r="D12" s="4" t="inlineStr">
        <is>
          <t>26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=HYPERLINK("https://rossileiloes.com.br/lote/detalhe/858", "003")</f>
      </c>
      <c r="B13" s="4" t="s">
        <f>=HYPERLINK("https://rossileiloes.com.br/lote/detalhe/858", " Gol 1.0 - Ano 2011 - Cor Branco PATRIM: 30617 .")</f>
      </c>
      <c r="C13" s="4" t="inlineStr">
        <is>
          <t>Vendido</t>
        </is>
      </c>
      <c r="D13" s="4" t="inlineStr">
        <is>
          <t>14</t>
        </is>
      </c>
      <c r="E13" s="5" t="inlineStr">
        <is>
          <t>6.750,00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=HYPERLINK("https://rossileiloes.com.br/lote/detalhe/861", "004")</f>
      </c>
      <c r="B14" s="4" t="s">
        <f>=HYPERLINK("https://rossileiloes.com.br/lote/detalhe/861", " Gol 1.0 Total Flex - Ano 10/11 - Cor Branco PATRIM: 30649 .")</f>
      </c>
      <c r="C14" s="4" t="inlineStr">
        <is>
          <t>Vendido</t>
        </is>
      </c>
      <c r="D14" s="4" t="inlineStr">
        <is>
          <t>36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=HYPERLINK("https://rossileiloes.com.br/lote/detalhe/860", "005")</f>
      </c>
      <c r="B15" s="4" t="s">
        <f>=HYPERLINK("https://rossileiloes.com.br/lote/detalhe/860", " Gol 1.0 - Ano 2011 - Cor Branco PATRIM: 30656 .")</f>
      </c>
      <c r="C15" s="4" t="inlineStr">
        <is>
          <t>Vendido</t>
        </is>
      </c>
      <c r="D15" s="4" t="inlineStr">
        <is>
          <t>18</t>
        </is>
      </c>
      <c r="E15" s="5" t="inlineStr">
        <is>
          <t>7.250,00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=HYPERLINK("https://rossileiloes.com.br/lote/detalhe/857", "006")</f>
      </c>
      <c r="B16" s="4" t="s">
        <f>=HYPERLINK("https://rossileiloes.com.br/lote/detalhe/857", " Gol - Ano 2012 - Cor Branco PATRIM: 30730 .")</f>
      </c>
      <c r="C16" s="4" t="inlineStr">
        <is>
          <t>Vendido</t>
        </is>
      </c>
      <c r="D16" s="4" t="inlineStr">
        <is>
          <t>18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=HYPERLINK("https://rossileiloes.com.br/lote/detalhe/862", "007")</f>
      </c>
      <c r="B17" s="4" t="s">
        <f>=HYPERLINK("https://rossileiloes.com.br/lote/detalhe/862", " Gol 1.0 - Ano 2011 - Cor Branco PATRIM: 30734 .")</f>
      </c>
      <c r="C17" s="4" t="inlineStr">
        <is>
          <t>Vendido</t>
        </is>
      </c>
      <c r="D17" s="4" t="inlineStr">
        <is>
          <t>18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=HYPERLINK("https://rossileiloes.com.br/lote/detalhe/867", "008")</f>
      </c>
      <c r="B18" s="4" t="s">
        <f>=HYPERLINK("https://rossileiloes.com.br/lote/detalhe/867", " Gol 1.0 - Ano 2011/2012 - Cor Branco PATRIM: 30752 ,")</f>
      </c>
      <c r="C18" s="4" t="inlineStr">
        <is>
          <t>Vendido</t>
        </is>
      </c>
      <c r="D18" s="4" t="inlineStr">
        <is>
          <t>18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=HYPERLINK("https://rossileiloes.com.br/lote/detalhe/863", "009")</f>
      </c>
      <c r="B19" s="4" t="s">
        <f>=HYPERLINK("https://rossileiloes.com.br/lote/detalhe/863", " Gol 1.0 - Ano 2012 - Cor Branco PATRIM: 30770 .")</f>
      </c>
      <c r="C19" s="4" t="inlineStr">
        <is>
          <t>Vendido</t>
        </is>
      </c>
      <c r="D19" s="4" t="inlineStr">
        <is>
          <t>17</t>
        </is>
      </c>
      <c r="E19" s="5" t="inlineStr">
        <is>
          <t>7.500,00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=HYPERLINK("https://rossileiloes.com.br/lote/detalhe/865", "010")</f>
      </c>
      <c r="B20" s="4" t="s">
        <f>=HYPERLINK("https://rossileiloes.com.br/lote/detalhe/865", " Gol 1.0 - Ano 2012 - Cor Branco PATRIM: 30781 .")</f>
      </c>
      <c r="C20" s="4" t="inlineStr">
        <is>
          <t>Vendido</t>
        </is>
      </c>
      <c r="D20" s="4" t="inlineStr">
        <is>
          <t>16</t>
        </is>
      </c>
      <c r="E20" s="5" t="inlineStr">
        <is>
          <t>8.000,99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=HYPERLINK("https://rossileiloes.com.br/lote/detalhe/866", "011")</f>
      </c>
      <c r="B21" s="4" t="s">
        <f>=HYPERLINK("https://rossileiloes.com.br/lote/detalhe/866", " Gol 1.0 - Ano 2012/2013 - Cor Branco PATRIM: 30782 ")</f>
      </c>
      <c r="C21" s="4" t="inlineStr">
        <is>
          <t>Vendido</t>
        </is>
      </c>
      <c r="D21" s="4" t="inlineStr">
        <is>
          <t>16</t>
        </is>
      </c>
      <c r="E21" s="5" t="inlineStr">
        <is>
          <t>8.009,00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=HYPERLINK("https://rossileiloes.com.br/lote/detalhe/864", "012")</f>
      </c>
      <c r="B22" s="4" t="s">
        <f>=HYPERLINK("https://rossileiloes.com.br/lote/detalhe/864", " Gol 1.0 - Ano 2013 - Cor Branco PATRIM: 30786 ")</f>
      </c>
      <c r="C22" s="4" t="inlineStr">
        <is>
          <t>Vendido</t>
        </is>
      </c>
      <c r="D22" s="4" t="inlineStr">
        <is>
          <t>16</t>
        </is>
      </c>
      <c r="E22" s="5" t="inlineStr">
        <is>
          <t>7.750,00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=HYPERLINK("https://rossileiloes.com.br/lote/detalhe/868", "013")</f>
      </c>
      <c r="B23" s="4" t="s">
        <f>=HYPERLINK("https://rossileiloes.com.br/lote/detalhe/868", " Gol 1.0 - Ano 2013 - Cor Branco PATRIM: 30788 ")</f>
      </c>
      <c r="C23" s="4" t="inlineStr">
        <is>
          <t>Vendido</t>
        </is>
      </c>
      <c r="D23" s="4" t="inlineStr">
        <is>
          <t>20</t>
        </is>
      </c>
      <c r="E23" s="5" t="inlineStr">
        <is>
          <t>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=HYPERLINK("https://rossileiloes.com.br/lote/detalhe/871", "014")</f>
      </c>
      <c r="B24" s="4" t="s">
        <f>=HYPERLINK("https://rossileiloes.com.br/lote/detalhe/871", " Gol 1.0 - Ano 2012 - Cor Branco PATRIM: 30797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=HYPERLINK("https://rossileiloes.com.br/lote/detalhe/872", "015")</f>
      </c>
      <c r="B25" s="4" t="s">
        <f>=HYPERLINK("https://rossileiloes.com.br/lote/detalhe/872", " Gol 1.0 GIV ano 2012/2013 cor branca - Antigo 30810 PATRIM: 31085 ")</f>
      </c>
      <c r="C25" s="4" t="inlineStr">
        <is>
          <t>Vendido</t>
        </is>
      </c>
      <c r="D25" s="4" t="inlineStr">
        <is>
          <t>17</t>
        </is>
      </c>
      <c r="E25" s="5" t="inlineStr">
        <is>
          <t>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=HYPERLINK("https://rossileiloes.com.br/lote/detalhe/870", "016")</f>
      </c>
      <c r="B26" s="4" t="s">
        <f>=HYPERLINK("https://rossileiloes.com.br/lote/detalhe/870", " Gol 1.0 - Ano 2012 - Cor Branco PATRIM: 30819 ")</f>
      </c>
      <c r="C26" s="4" t="inlineStr">
        <is>
          <t>Vendido</t>
        </is>
      </c>
      <c r="D26" s="4" t="inlineStr">
        <is>
          <t>16</t>
        </is>
      </c>
      <c r="E26" s="5" t="inlineStr">
        <is>
          <t>7.750,00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=HYPERLINK("https://rossileiloes.com.br/lote/detalhe/869", "018")</f>
      </c>
      <c r="B27" s="4" t="s">
        <f>=HYPERLINK("https://rossileiloes.com.br/lote/detalhe/869", " Gol 1.0 - Ano 2013 - Cor Branco PATRIM: 30823 ")</f>
      </c>
      <c r="C27" s="4" t="inlineStr">
        <is>
          <t>Vendido</t>
        </is>
      </c>
      <c r="D27" s="4" t="inlineStr">
        <is>
          <t>16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=HYPERLINK("https://rossileiloes.com.br/lote/detalhe/873", "019")</f>
      </c>
      <c r="B28" s="4" t="s">
        <f>=HYPERLINK("https://rossileiloes.com.br/lote/detalhe/873", " Gol 1.0 - Ano 2013/2014 - Cor Branco PATRIM: 30888 ")</f>
      </c>
      <c r="C28" s="4" t="inlineStr">
        <is>
          <t>Vendido</t>
        </is>
      </c>
      <c r="D28" s="4" t="inlineStr">
        <is>
          <t>15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=HYPERLINK("https://rossileiloes.com.br/lote/detalhe/875", "020")</f>
      </c>
      <c r="B29" s="4" t="s">
        <f>=HYPERLINK("https://rossileiloes.com.br/lote/detalhe/875", " Gol 1.0 - Ano 2013 - Cor branco PATRIM: 30927 ")</f>
      </c>
      <c r="C29" s="4" t="inlineStr">
        <is>
          <t>Vendido</t>
        </is>
      </c>
      <c r="D29" s="4" t="inlineStr">
        <is>
          <t>16</t>
        </is>
      </c>
      <c r="E29" s="5" t="inlineStr">
        <is>
          <t>8.250,00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=HYPERLINK("https://rossileiloes.com.br/lote/detalhe/874", "021")</f>
      </c>
      <c r="B30" s="4" t="s">
        <f>=HYPERLINK("https://rossileiloes.com.br/lote/detalhe/874", " Gol 1.0 - Ano 2013/2014 - Cor Branco (Acidentado) PATRIM: 30928 ")</f>
      </c>
      <c r="C30" s="4" t="inlineStr">
        <is>
          <t>Vendido</t>
        </is>
      </c>
      <c r="D30" s="4" t="inlineStr">
        <is>
          <t>16</t>
        </is>
      </c>
      <c r="E30" s="5" t="inlineStr">
        <is>
          <t>6.750,00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=HYPERLINK("https://rossileiloes.com.br/lote/detalhe/876", "023")</f>
      </c>
      <c r="B31" s="4" t="s">
        <f>=HYPERLINK("https://rossileiloes.com.br/lote/detalhe/876", " Gol 1.0 - Ano 2012 - Cor Branco - FROTA ANTIGO 30799 PATRIM: 31083 ")</f>
      </c>
      <c r="C31" s="4" t="inlineStr">
        <is>
          <t>Vendido</t>
        </is>
      </c>
      <c r="D31" s="4" t="inlineStr">
        <is>
          <t>17</t>
        </is>
      </c>
      <c r="E31" s="5" t="inlineStr">
        <is>
          <t>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=HYPERLINK("https://rossileiloes.com.br/lote/detalhe/878", "024")</f>
      </c>
      <c r="B32" s="4" t="s">
        <f>=HYPERLINK("https://rossileiloes.com.br/lote/detalhe/878", " Gol 1.0 - Ano 2013 - Cor Branco - Renum. p/Frota 30910 PATRIM: 31096 ")</f>
      </c>
      <c r="C32" s="4" t="inlineStr">
        <is>
          <t>Vendido</t>
        </is>
      </c>
      <c r="D32" s="4" t="inlineStr">
        <is>
          <t>18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=HYPERLINK("https://rossileiloes.com.br/lote/detalhe/879", "025")</f>
      </c>
      <c r="B33" s="4" t="s">
        <f>=HYPERLINK("https://rossileiloes.com.br/lote/detalhe/879", " Kombi TFlex VW - Ano 2010/11 cor branca PATRIM: 30650 ")</f>
      </c>
      <c r="C33" s="4" t="inlineStr">
        <is>
          <t>Vendido</t>
        </is>
      </c>
      <c r="D33" s="4" t="inlineStr">
        <is>
          <t>28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=HYPERLINK("https://rossileiloes.com.br/lote/detalhe/1293", "027")</f>
      </c>
      <c r="B34" s="4" t="s">
        <f>=HYPERLINK("https://rossileiloes.com.br/lote/detalhe/1293", "  Saveiro Sucata VW 1.6 Total Flex Branco - Ano 2006 - SEM DOCUM. (CRLV) E SEM MOTOR, VEICULO PARA DESMANCHE PATRIM: 30387")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=HYPERLINK("https://rossileiloes.com.br/lote/detalhe/884", "031")</f>
      </c>
      <c r="B35" s="4" t="s">
        <f>=HYPERLINK("https://rossileiloes.com.br/lote/detalhe/884", " Strada Fiat - Ano 2013 - Cor Branco PATRIM: 30825 ")</f>
      </c>
      <c r="C35" s="4" t="inlineStr">
        <is>
          <t>Vendido</t>
        </is>
      </c>
      <c r="D35" s="4" t="inlineStr">
        <is>
          <t>30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=HYPERLINK("https://rossileiloes.com.br/lote/detalhe/881", "032")</f>
      </c>
      <c r="B36" s="4" t="s">
        <f>=HYPERLINK("https://rossileiloes.com.br/lote/detalhe/881", " Strada Fiat - Ano 2012/2013 - Cor Branco PATRIM: 30830 ")</f>
      </c>
      <c r="C36" s="4" t="inlineStr">
        <is>
          <t>Vendido</t>
        </is>
      </c>
      <c r="D36" s="4" t="inlineStr">
        <is>
          <t>31</t>
        </is>
      </c>
      <c r="E36" s="5" t="inlineStr">
        <is>
          <t>14.150,00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=HYPERLINK("https://rossileiloes.com.br/lote/detalhe/885", "033")</f>
      </c>
      <c r="B37" s="4" t="s">
        <f>=HYPERLINK("https://rossileiloes.com.br/lote/detalhe/885", " Strada Fiat - Ano 2013 - Cor Branco PATRIM: 30831 ")</f>
      </c>
      <c r="C37" s="4" t="inlineStr">
        <is>
          <t>Vendido</t>
        </is>
      </c>
      <c r="D37" s="4" t="inlineStr">
        <is>
          <t>21</t>
        </is>
      </c>
      <c r="E37" s="5" t="inlineStr">
        <is>
          <t>14.500,00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=HYPERLINK("https://rossileiloes.com.br/lote/detalhe/886", "034")</f>
      </c>
      <c r="B38" s="4" t="s">
        <f>=HYPERLINK("https://rossileiloes.com.br/lote/detalhe/886", " Strada Fiat - Ano 2012/2013 - Cor Branco PATRIM: 30835 ")</f>
      </c>
      <c r="C38" s="4" t="inlineStr">
        <is>
          <t>Vendido</t>
        </is>
      </c>
      <c r="D38" s="4" t="inlineStr">
        <is>
          <t>22</t>
        </is>
      </c>
      <c r="E38" s="5" t="inlineStr">
        <is>
          <t>14.250,00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=HYPERLINK("https://rossileiloes.com.br/lote/detalhe/891", "039")</f>
      </c>
      <c r="B39" s="4" t="s">
        <f>=HYPERLINK("https://rossileiloes.com.br/lote/detalhe/891", " Strada Fiat - Ano 2012/2013 - Cor Branco PATRIM: 30846 ")</f>
      </c>
      <c r="C39" s="4" t="inlineStr">
        <is>
          <t>Vendido</t>
        </is>
      </c>
      <c r="D39" s="4" t="inlineStr">
        <is>
          <t>35</t>
        </is>
      </c>
      <c r="E39" s="5" t="inlineStr">
        <is>
          <t>15.250,00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=HYPERLINK("https://rossileiloes.com.br/lote/detalhe/888", "043")</f>
      </c>
      <c r="B40" s="4" t="s">
        <f>=HYPERLINK("https://rossileiloes.com.br/lote/detalhe/888", " Astra Sedan Eleganc Chevrolet 2.0 Ano 2007 Cor Prata PATRIM: 30429 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18.250,00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=HYPERLINK("https://rossileiloes.com.br/lote/detalhe/892", "044")</f>
      </c>
      <c r="B41" s="4" t="s">
        <f>=HYPERLINK("https://rossileiloes.com.br/lote/detalhe/892", " Moto Honda NXR 150 BROS - Ano 2009 - Cor Vermelha PATRIM: 30590")</f>
      </c>
      <c r="C41" s="4" t="inlineStr">
        <is>
          <t>Vendido</t>
        </is>
      </c>
      <c r="D41" s="4" t="inlineStr">
        <is>
          <t>16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=HYPERLINK("https://rossileiloes.com.br/lote/detalhe/1141", "052")</f>
      </c>
      <c r="B42" s="4" t="s">
        <f>=HYPERLINK("https://rossileiloes.com.br/lote/detalhe/1141", " Garra Hidraulica Motocana da Moenda - S/nr. Patr.")</f>
      </c>
      <c r="C42" s="4" t="inlineStr">
        <is>
          <t>Vendido</t>
        </is>
      </c>
      <c r="D42" s="4" t="inlineStr">
        <is>
          <t>2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=HYPERLINK("https://rossileiloes.com.br/lote/detalhe/1142", "065")</f>
      </c>
      <c r="B43" s="4" t="s">
        <f>=HYPERLINK("https://rossileiloes.com.br/lote/detalhe/1142", " Garra Hidraulica Motocana da Moenda - Patr. 330612")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=HYPERLINK("https://rossileiloes.com.br/lote/detalhe/1140", "067")</f>
      </c>
      <c r="B44" s="4" t="s">
        <f>=HYPERLINK("https://rossileiloes.com.br/lote/detalhe/1140", " Cam. MBB 1725 - Ano 2005 Cor Branco no Chassis Plataforma. PATRIM: 10350")</f>
      </c>
      <c r="C44" s="4" t="inlineStr">
        <is>
          <t>Vendido</t>
        </is>
      </c>
      <c r="D44" s="4" t="inlineStr">
        <is>
          <t>34</t>
        </is>
      </c>
      <c r="E44" s="5" t="inlineStr">
        <is>
          <t>36.500,00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=HYPERLINK("https://rossileiloes.com.br/lote/detalhe/1138", "068")</f>
      </c>
      <c r="B45" s="4" t="s">
        <f>=HYPERLINK("https://rossileiloes.com.br/lote/detalhe/1138", " Cam. MBB 2220 - Ano 1988 - cor Amarela - no chassis Plataforma PATRIM: 10095")</f>
      </c>
      <c r="C45" s="4" t="inlineStr">
        <is>
          <t>Vendido</t>
        </is>
      </c>
      <c r="D45" s="4" t="inlineStr">
        <is>
          <t>10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=HYPERLINK("https://rossileiloes.com.br/lote/detalhe/1139", "069")</f>
      </c>
      <c r="B46" s="4" t="s">
        <f>=HYPERLINK("https://rossileiloes.com.br/lote/detalhe/1139", " Cam. MBB 2635 6X4 - Ano 1997 Cor Branco no ChassisPlataforma. PATRIM: 10044")</f>
      </c>
      <c r="C46" s="4" t="inlineStr">
        <is>
          <t>Vendido</t>
        </is>
      </c>
      <c r="D46" s="4" t="inlineStr">
        <is>
          <t>35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=HYPERLINK("https://rossileiloes.com.br/lote/detalhe/1143", "070")</f>
      </c>
      <c r="B47" s="4" t="s">
        <f>=HYPERLINK("https://rossileiloes.com.br/lote/detalhe/1143", " Cam. MBB 2635 6X4 - Ano 1998 - Cor Branco no chassis Plataforma PATRIM: 10054")</f>
      </c>
      <c r="C47" s="4" t="inlineStr">
        <is>
          <t>Vendido</t>
        </is>
      </c>
      <c r="D47" s="4" t="inlineStr">
        <is>
          <t>28</t>
        </is>
      </c>
      <c r="E47" s="5" t="inlineStr">
        <is>
          <t>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=HYPERLINK("https://rossileiloes.com.br/lote/detalhe/1147", "071")</f>
      </c>
      <c r="B48" s="4" t="s">
        <f>=HYPERLINK("https://rossileiloes.com.br/lote/detalhe/1147", " Cam. MBB 2635 6x4 - Ano 1996 Cor Branco no Chassis Plataforma. PATRIM: 10360")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=HYPERLINK("https://rossileiloes.com.br/lote/detalhe/1145", "072")</f>
      </c>
      <c r="B49" s="4" t="s">
        <f>=HYPERLINK("https://rossileiloes.com.br/lote/detalhe/1145", " Cam. MBB 2638 6 - Ano 2001 - Cor Branco no chassis Plataforma PATRIM: 10282")</f>
      </c>
      <c r="C49" s="4" t="inlineStr">
        <is>
          <t>Vendido</t>
        </is>
      </c>
      <c r="D49" s="4" t="inlineStr">
        <is>
          <t>62</t>
        </is>
      </c>
      <c r="E49" s="5" t="inlineStr">
        <is>
          <t>45.500,00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=HYPERLINK("https://rossileiloes.com.br/lote/detalhe/1144", "073")</f>
      </c>
      <c r="B50" s="4" t="s">
        <f>=HYPERLINK("https://rossileiloes.com.br/lote/detalhe/1144", " Cam. MBB 2638 6x4 - Ano 2000 cor branca no chassis Plataforma PATRIM: 10259")</f>
      </c>
      <c r="C50" s="4" t="inlineStr">
        <is>
          <t>Vendido</t>
        </is>
      </c>
      <c r="D50" s="4" t="inlineStr">
        <is>
          <t>19</t>
        </is>
      </c>
      <c r="E50" s="5" t="inlineStr">
        <is>
          <t>27.000,00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=HYPERLINK("https://rossileiloes.com.br/lote/detalhe/1149", "074")</f>
      </c>
      <c r="B51" s="4" t="s">
        <f>=HYPERLINK("https://rossileiloes.com.br/lote/detalhe/1149", " Cam. MBB 2638 6x4 - Ano 2002 Cor Branco C/Carroceria (Reb. Rodoviario) ano 1994 chassis 9ARD08220RS035167 Placa AES-0278 Amarela PATRIM: 10303")</f>
      </c>
      <c r="C51" s="4" t="inlineStr">
        <is>
          <t>Vendido</t>
        </is>
      </c>
      <c r="D51" s="4" t="inlineStr">
        <is>
          <t>18</t>
        </is>
      </c>
      <c r="E51" s="5" t="inlineStr">
        <is>
          <t>33.500,00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=HYPERLINK("https://rossileiloes.com.br/lote/detalhe/1148", "075")</f>
      </c>
      <c r="B52" s="4" t="s">
        <f>=HYPERLINK("https://rossileiloes.com.br/lote/detalhe/1148", " Cam. MBB 2638 6x4 Ano 2000 - Cor Branca no Chassis Plataforma PATRIM: 10255")</f>
      </c>
      <c r="C52" s="4" t="inlineStr">
        <is>
          <t>Vendido</t>
        </is>
      </c>
      <c r="D52" s="4" t="inlineStr">
        <is>
          <t>20</t>
        </is>
      </c>
      <c r="E52" s="5" t="inlineStr">
        <is>
          <t>27.500,00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=HYPERLINK("https://rossileiloes.com.br/lote/detalhe/1146", "076")</f>
      </c>
      <c r="B53" s="4" t="s">
        <f>=HYPERLINK("https://rossileiloes.com.br/lote/detalhe/1146", " Cam. MBB 2638 6x4T - Ano 2001 cor branca - no chassis Plataforma -pendencia Detran (Restrição da Carroceria) PATRIM: 10280")</f>
      </c>
      <c r="C53" s="4" t="inlineStr">
        <is>
          <t>Não vendido</t>
        </is>
      </c>
      <c r="D53" s="4" t="inlineStr">
        <is>
          <t>28</t>
        </is>
      </c>
      <c r="E53" s="5" t="inlineStr">
        <is>
          <t>33.500,00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=HYPERLINK("https://rossileiloes.com.br/lote/detalhe/1150", "077")</f>
      </c>
      <c r="B54" s="4" t="s">
        <f>=HYPERLINK("https://rossileiloes.com.br/lote/detalhe/1150", " Cam. MBB 2638 6x4T - Ano 2001 cor branca no chassis Plataforma  PATRIM: 10279")</f>
      </c>
      <c r="C54" s="4" t="inlineStr">
        <is>
          <t>Vendido</t>
        </is>
      </c>
      <c r="D54" s="4" t="inlineStr">
        <is>
          <t>10</t>
        </is>
      </c>
      <c r="E54" s="5" t="inlineStr">
        <is>
          <t>24.500,00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=HYPERLINK("https://rossileiloes.com.br/lote/detalhe/1292", "078")</f>
      </c>
      <c r="B55" s="4" t="s">
        <f>=HYPERLINK("https://rossileiloes.com.br/lote/detalhe/1292", "  SUCATA - Onibus MBB 1618 - Ano 1993 mod 1994 - sem documentação DETRAN PATRIM: 10228")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=HYPERLINK("https://rossileiloes.com.br/lote/detalhe/1153", "079")</f>
      </c>
      <c r="B56" s="4" t="s">
        <f>=HYPERLINK("https://rossileiloes.com.br/lote/detalhe/1153", " Cam. MBB 710 - Ano 2000 - Cor Branco - no chassis     PATRIM: 10234")</f>
      </c>
      <c r="C56" s="4" t="inlineStr">
        <is>
          <t>Vendido</t>
        </is>
      </c>
      <c r="D56" s="4" t="inlineStr">
        <is>
          <t>26</t>
        </is>
      </c>
      <c r="E56" s="5" t="inlineStr">
        <is>
          <t>26.000,00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=HYPERLINK("https://rossileiloes.com.br/lote/detalhe/1155", "080")</f>
      </c>
      <c r="B57" s="4" t="s">
        <f>=HYPERLINK("https://rossileiloes.com.br/lote/detalhe/1155", " Cam. MBB AXOR 3344 6x4-Ano 2005/6 cor branca  - Cavalo Mec. PATRIM: 10351")</f>
      </c>
      <c r="C57" s="4" t="inlineStr">
        <is>
          <t>Vendido</t>
        </is>
      </c>
      <c r="D57" s="4" t="inlineStr">
        <is>
          <t>2</t>
        </is>
      </c>
      <c r="E57" s="5" t="inlineStr">
        <is>
          <t>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=HYPERLINK("https://rossileiloes.com.br/lote/detalhe/1152", "081")</f>
      </c>
      <c r="B58" s="4" t="s">
        <f>=HYPERLINK("https://rossileiloes.com.br/lote/detalhe/1152", " Onibus MBB/OF 1318 Cor Branco ano 1992 - Contendo. Armario/Balcão Pat. 126725,126724, 126717,126716 - Ar Cond. Pat.126723 - Motor Estacionario Pat. 41020  PATRIM: 10291")</f>
      </c>
      <c r="C58" s="4" t="inlineStr">
        <is>
          <t>Vendido</t>
        </is>
      </c>
      <c r="D58" s="4" t="inlineStr">
        <is>
          <t>58</t>
        </is>
      </c>
      <c r="E58" s="5" t="inlineStr">
        <is>
          <t>20.500,00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=HYPERLINK("https://rossileiloes.com.br/lote/detalhe/1154", "086")</f>
      </c>
      <c r="B59" s="4" t="s">
        <f>=HYPERLINK("https://rossileiloes.com.br/lote/detalhe/1154", " Cam. Volvo NL 12 360 - Ano 1996 cor branca - no chassis Plataforma PATRIM: 10526")</f>
      </c>
      <c r="C59" s="4" t="inlineStr">
        <is>
          <t>Vendido</t>
        </is>
      </c>
      <c r="D59" s="4" t="inlineStr">
        <is>
          <t>9</t>
        </is>
      </c>
      <c r="E59" s="5" t="inlineStr">
        <is>
          <t>24.000,00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=HYPERLINK("https://rossileiloes.com.br/lote/detalhe/1156", "087")</f>
      </c>
      <c r="B60" s="4" t="s">
        <f>=HYPERLINK("https://rossileiloes.com.br/lote/detalhe/1156", " Cam. Volvo NL 12 410 Ano 1994/1995 Cor Branco no chassis Plataforma  PATRIM: 10186")</f>
      </c>
      <c r="C60" s="4" t="inlineStr">
        <is>
          <t>Vendido</t>
        </is>
      </c>
      <c r="D60" s="4" t="inlineStr">
        <is>
          <t>15</t>
        </is>
      </c>
      <c r="E60" s="5" t="inlineStr">
        <is>
          <t>22.000,00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=HYPERLINK("https://rossileiloes.com.br/lote/detalhe/1157", "088")</f>
      </c>
      <c r="B61" s="4" t="s">
        <f>=HYPERLINK("https://rossileiloes.com.br/lote/detalhe/1157", " Cam. Volvo NL 12 ano 94/95 - cor branca no chassis Plataforma -  Acidentado PATRIM: 10180")</f>
      </c>
      <c r="C61" s="4" t="inlineStr">
        <is>
          <t>Vendido</t>
        </is>
      </c>
      <c r="D61" s="4" t="inlineStr">
        <is>
          <t>1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=HYPERLINK("https://rossileiloes.com.br/lote/detalhe/1158", "089")</f>
      </c>
      <c r="B62" s="4" t="s">
        <f>=HYPERLINK("https://rossileiloes.com.br/lote/detalhe/1158", " Cam. Volvo NL12 410 Ano 1994/1995 Cor Branco no chassis Plataforma PATRIM: 10183")</f>
      </c>
      <c r="C62" s="4" t="inlineStr">
        <is>
          <t>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=HYPERLINK("https://rossileiloes.com.br/lote/detalhe/1162", "090")</f>
      </c>
      <c r="B63" s="4" t="s">
        <f>=HYPERLINK("https://rossileiloes.com.br/lote/detalhe/1162", " Cam .Volvo NL 12 410 - Ano 1995 - Cor Branco no chassis Plataforma PATRIM: 10184")</f>
      </c>
      <c r="C63" s="4" t="inlineStr">
        <is>
          <t>Vendido</t>
        </is>
      </c>
      <c r="D63" s="4" t="inlineStr">
        <is>
          <t>7</t>
        </is>
      </c>
      <c r="E63" s="5" t="inlineStr">
        <is>
          <t>20.000,00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=HYPERLINK("https://rossileiloes.com.br/lote/detalhe/1159", "092")</f>
      </c>
      <c r="B64" s="4" t="s">
        <f>=HYPERLINK("https://rossileiloes.com.br/lote/detalhe/1159", " Cam. Scania P 124CA6X4NZ 420 cor branca - Ano 2006 no chassis Cavalo Mec. PATRIM: 10383")</f>
      </c>
      <c r="C64" s="4" t="inlineStr">
        <is>
          <t>Vendido</t>
        </is>
      </c>
      <c r="D64" s="4" t="inlineStr">
        <is>
          <t>18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=HYPERLINK("https://rossileiloes.com.br/lote/detalhe/1161", "093")</f>
      </c>
      <c r="B65" s="4" t="s">
        <f>=HYPERLINK("https://rossileiloes.com.br/lote/detalhe/1161", " Cam. Scania P124CA6X4NZ 420 cor branca - Ano 2006 - no chassis Cavalo Mec. PATRIM: 10382")</f>
      </c>
      <c r="C65" s="4" t="inlineStr">
        <is>
          <t>Vendido</t>
        </is>
      </c>
      <c r="D65" s="4" t="inlineStr">
        <is>
          <t>5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=HYPERLINK("https://rossileiloes.com.br/lote/detalhe/1160", "095")</f>
      </c>
      <c r="B66" s="4" t="s">
        <f>=HYPERLINK("https://rossileiloes.com.br/lote/detalhe/1160", " Cam. Volkswagen 31 320 - Ano 2007 - Cor Branco no chassis Plataforma PATRIM: 10513")</f>
      </c>
      <c r="C66" s="4" t="inlineStr">
        <is>
          <t>Vendido</t>
        </is>
      </c>
      <c r="D66" s="4" t="inlineStr">
        <is>
          <t>47</t>
        </is>
      </c>
      <c r="E66" s="5" t="inlineStr">
        <is>
          <t>56.500,00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=HYPERLINK("https://rossileiloes.com.br/lote/detalhe/1163", "096")</f>
      </c>
      <c r="B67" s="4" t="s">
        <f>=HYPERLINK("https://rossileiloes.com.br/lote/detalhe/1163", " Cam. Volkswagen 31 320 - Ano 2007 - Cor Branco no chassis Plataforma PATRIM: 10514")</f>
      </c>
      <c r="C67" s="4" t="inlineStr">
        <is>
          <t>Vendido</t>
        </is>
      </c>
      <c r="D67" s="4" t="inlineStr">
        <is>
          <t>45</t>
        </is>
      </c>
      <c r="E67" s="5" t="inlineStr">
        <is>
          <t>52.000,00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=HYPERLINK("https://rossileiloes.com.br/lote/detalhe/1165", "097")</f>
      </c>
      <c r="B68" s="4" t="s">
        <f>=HYPERLINK("https://rossileiloes.com.br/lote/detalhe/1165", " Cam. Volkswagen 31 320 6X4 - Ano 2007/2008 - Cor Branco no Chassis Plataforma PATRIM: 10515")</f>
      </c>
      <c r="C68" s="4" t="inlineStr">
        <is>
          <t>Vendido</t>
        </is>
      </c>
      <c r="D68" s="4" t="inlineStr">
        <is>
          <t>43</t>
        </is>
      </c>
      <c r="E68" s="5" t="inlineStr">
        <is>
          <t>53.500,00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=HYPERLINK("https://rossileiloes.com.br/lote/detalhe/1166", "098")</f>
      </c>
      <c r="B69" s="4" t="s">
        <f>=HYPERLINK("https://rossileiloes.com.br/lote/detalhe/1166", " Cam. Volkswagen 24 250 - Ano 2001 cor branca - no chassis Plataforma PATRIM: 10548")</f>
      </c>
      <c r="C69" s="4" t="inlineStr">
        <is>
          <t>Vendido</t>
        </is>
      </c>
      <c r="D69" s="4" t="inlineStr">
        <is>
          <t>27</t>
        </is>
      </c>
      <c r="E69" s="5" t="inlineStr">
        <is>
          <t>38.500,00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=HYPERLINK("https://rossileiloes.com.br/lote/detalhe/1174", "104")</f>
      </c>
      <c r="B70" s="4" t="s">
        <f>=HYPERLINK("https://rossileiloes.com.br/lote/detalhe/1174", " Transbordo Cana Pic Sermag - Ano 2006 PATRIM: 50937")</f>
      </c>
      <c r="C70" s="4" t="inlineStr">
        <is>
          <t>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=HYPERLINK("https://rossileiloes.com.br/lote/detalhe/1172", "105")</f>
      </c>
      <c r="B71" s="4" t="s">
        <f>=HYPERLINK("https://rossileiloes.com.br/lote/detalhe/1172", " Transbordo Cana Pic Serrana - Ano 2008 PATRIM: 51035")</f>
      </c>
      <c r="C71" s="4" t="inlineStr">
        <is>
          <t>Vendido</t>
        </is>
      </c>
      <c r="D71" s="4" t="inlineStr">
        <is>
          <t>2</t>
        </is>
      </c>
      <c r="E71" s="5" t="inlineStr">
        <is>
          <t>3.250,00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=HYPERLINK("https://rossileiloes.com.br/lote/detalhe/1170", "106")</f>
      </c>
      <c r="B72" s="4" t="s">
        <f>=HYPERLINK("https://rossileiloes.com.br/lote/detalhe/1170", " Transbordo Cana Pic Serrana - Ano 2008 PATRIM: 51038")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=HYPERLINK("https://rossileiloes.com.br/lote/detalhe/1173", "107")</f>
      </c>
      <c r="B73" s="4" t="s">
        <f>=HYPERLINK("https://rossileiloes.com.br/lote/detalhe/1173", " Transbordo Cana Pic Serrana - Ano 2008 PATRIM: 51042")</f>
      </c>
      <c r="C73" s="4" t="inlineStr">
        <is>
          <t>Vendido</t>
        </is>
      </c>
      <c r="D73" s="4" t="inlineStr">
        <is>
          <t>2</t>
        </is>
      </c>
      <c r="E73" s="5" t="inlineStr">
        <is>
          <t>3.250,00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=HYPERLINK("https://rossileiloes.com.br/lote/detalhe/1181", "108")</f>
      </c>
      <c r="B74" s="4" t="s">
        <f>=HYPERLINK("https://rossileiloes.com.br/lote/detalhe/1181", " Transbordo Cana Pic Serrana - Ano 2008 -Acidentado PATRIM: 51033")</f>
      </c>
      <c r="C74" s="4" t="inlineStr">
        <is>
          <t>Vendido</t>
        </is>
      </c>
      <c r="D74" s="4" t="inlineStr">
        <is>
          <t>3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=HYPERLINK("https://rossileiloes.com.br/lote/detalhe/1176", "109")</f>
      </c>
      <c r="B75" s="4" t="s">
        <f>=HYPERLINK("https://rossileiloes.com.br/lote/detalhe/1176", " Transbordo Cana Pic. Sermag - Ano 2008 PATRIM: 51073")</f>
      </c>
      <c r="C75" s="4" t="inlineStr">
        <is>
          <t>Vendido</t>
        </is>
      </c>
      <c r="D75" s="4" t="inlineStr">
        <is>
          <t>12</t>
        </is>
      </c>
      <c r="E75" s="5" t="inlineStr">
        <is>
          <t>5.750,00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=HYPERLINK("https://rossileiloes.com.br/lote/detalhe/1175", "110")</f>
      </c>
      <c r="B76" s="4" t="s">
        <f>=HYPERLINK("https://rossileiloes.com.br/lote/detalhe/1175", " Transbordo Cana Pic. Serrana - Ano 2003 mod.SRM8500 PATRIM: 50690")</f>
      </c>
      <c r="C76" s="4" t="inlineStr">
        <is>
          <t>Vendido</t>
        </is>
      </c>
      <c r="D76" s="4" t="inlineStr">
        <is>
          <t>1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=HYPERLINK("https://rossileiloes.com.br/lote/detalhe/1177", "111")</f>
      </c>
      <c r="B77" s="4" t="s">
        <f>=HYPERLINK("https://rossileiloes.com.br/lote/detalhe/1177", " Transbordo Cana Pic. Serrana - Ano 2006 PATRIM: 50968")</f>
      </c>
      <c r="C77" s="4" t="inlineStr">
        <is>
          <t>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=HYPERLINK("https://rossileiloes.com.br/lote/detalhe/1179", "112")</f>
      </c>
      <c r="B78" s="4" t="s">
        <f>=HYPERLINK("https://rossileiloes.com.br/lote/detalhe/1179", " Transbordo Cana Pic. Serrana - Ano 2008 PATRIM: 51150")</f>
      </c>
      <c r="C78" s="4" t="inlineStr">
        <is>
          <t>Vendido</t>
        </is>
      </c>
      <c r="D78" s="4" t="inlineStr">
        <is>
          <t>1</t>
        </is>
      </c>
      <c r="E78" s="5" t="inlineStr">
        <is>
          <t>3.000,00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=HYPERLINK("https://rossileiloes.com.br/lote/detalhe/1180", "113")</f>
      </c>
      <c r="B79" s="4" t="s">
        <f>=HYPERLINK("https://rossileiloes.com.br/lote/detalhe/1180", " Transbordo Cana Pic. Serrana - Ano 2009 PATRIM: 51112")</f>
      </c>
      <c r="C79" s="4" t="inlineStr">
        <is>
          <t>Vendido</t>
        </is>
      </c>
      <c r="D79" s="4" t="inlineStr">
        <is>
          <t>1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=HYPERLINK("https://rossileiloes.com.br/lote/detalhe/1178", "114")</f>
      </c>
      <c r="B80" s="4" t="s">
        <f>=HYPERLINK("https://rossileiloes.com.br/lote/detalhe/1178", " Transbordo Cana Pic. Serrana - Ano 2009 PATRIM: 51121")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=HYPERLINK("https://rossileiloes.com.br/lote/detalhe/1182", "115")</f>
      </c>
      <c r="B81" s="4" t="s">
        <f>=HYPERLINK("https://rossileiloes.com.br/lote/detalhe/1182", " Transbordo Cana Pic. Serrana - Ano 2009 PATRIM: 51145")</f>
      </c>
      <c r="C81" s="4" t="inlineStr">
        <is>
          <t>Vendido</t>
        </is>
      </c>
      <c r="D81" s="4" t="inlineStr">
        <is>
          <t>4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=HYPERLINK("https://rossileiloes.com.br/lote/detalhe/1187", "116")</f>
      </c>
      <c r="B82" s="4" t="s">
        <f>=HYPERLINK("https://rossileiloes.com.br/lote/detalhe/1187", " Transbordo Cana Pic. Serrana - Ano 2009 PATRIM: 51116")</f>
      </c>
      <c r="C82" s="4" t="inlineStr">
        <is>
          <t>Vendido</t>
        </is>
      </c>
      <c r="D82" s="4" t="inlineStr">
        <is>
          <t>1</t>
        </is>
      </c>
      <c r="E82" s="5" t="inlineStr">
        <is>
          <t>3.250,00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=HYPERLINK("https://rossileiloes.com.br/lote/detalhe/1183", "117")</f>
      </c>
      <c r="B83" s="4" t="s">
        <f>=HYPERLINK("https://rossileiloes.com.br/lote/detalhe/1183", " Transbordo Cana Pic. Serrana - Ano 2009 PATRIM: 51127")</f>
      </c>
      <c r="C83" s="4" t="inlineStr">
        <is>
          <t>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=HYPERLINK("https://rossileiloes.com.br/lote/detalhe/1185", "118")</f>
      </c>
      <c r="B84" s="4" t="s">
        <f>=HYPERLINK("https://rossileiloes.com.br/lote/detalhe/1185", " Transbordo Cana Pic. Serrana - Ano 2009 PATRIM: 51133")</f>
      </c>
      <c r="C84" s="4" t="inlineStr">
        <is>
          <t>Vendido</t>
        </is>
      </c>
      <c r="D84" s="4" t="inlineStr">
        <is>
          <t>1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=HYPERLINK("https://rossileiloes.com.br/lote/detalhe/1184", "119")</f>
      </c>
      <c r="B85" s="4" t="s">
        <f>=HYPERLINK("https://rossileiloes.com.br/lote/detalhe/1184", " Transbordo Cana Pic. Serrana - Ano 2009 PATRIM: 51134")</f>
      </c>
      <c r="C85" s="4" t="inlineStr">
        <is>
          <t>Vendido</t>
        </is>
      </c>
      <c r="D85" s="4" t="inlineStr">
        <is>
          <t>9</t>
        </is>
      </c>
      <c r="E85" s="5" t="inlineStr">
        <is>
          <t>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=HYPERLINK("https://rossileiloes.com.br/lote/detalhe/1192", "120")</f>
      </c>
      <c r="B86" s="4" t="s">
        <f>=HYPERLINK("https://rossileiloes.com.br/lote/detalhe/1192", " Transbordo Cana Pic. Serrana - Ano 2009 PATRIM: 51142")</f>
      </c>
      <c r="C86" s="4" t="inlineStr">
        <is>
          <t>Vendido</t>
        </is>
      </c>
      <c r="D86" s="4" t="inlineStr">
        <is>
          <t>1</t>
        </is>
      </c>
      <c r="E86" s="5" t="inlineStr">
        <is>
          <t>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=HYPERLINK("https://rossileiloes.com.br/lote/detalhe/1188", "121")</f>
      </c>
      <c r="B87" s="4" t="s">
        <f>=HYPERLINK("https://rossileiloes.com.br/lote/detalhe/1188", " Transbordo Cana Pic. Serrana - Ano 2009 PATRIM: 51153")</f>
      </c>
      <c r="C87" s="4" t="inlineStr">
        <is>
          <t>Vendido</t>
        </is>
      </c>
      <c r="D87" s="4" t="inlineStr">
        <is>
          <t>1</t>
        </is>
      </c>
      <c r="E87" s="5" t="inlineStr">
        <is>
          <t>3.250,00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=HYPERLINK("https://rossileiloes.com.br/lote/detalhe/1186", "122")</f>
      </c>
      <c r="B88" s="4" t="s">
        <f>=HYPERLINK("https://rossileiloes.com.br/lote/detalhe/1186", " Transbordo Cana Pic. Serrana - Ano 2010 PATRIM: 51036")</f>
      </c>
      <c r="C88" s="4" t="inlineStr">
        <is>
          <t>Vendido</t>
        </is>
      </c>
      <c r="D88" s="4" t="inlineStr">
        <is>
          <t>1</t>
        </is>
      </c>
      <c r="E88" s="5" t="inlineStr">
        <is>
          <t>3.000,00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=HYPERLINK("https://rossileiloes.com.br/lote/detalhe/1190", "123")</f>
      </c>
      <c r="B89" s="4" t="s">
        <f>=HYPERLINK("https://rossileiloes.com.br/lote/detalhe/1190", " Transbordo Cana Pic.Serrana-Ano 2003 mod SMR8500 PATRIM: 50684")</f>
      </c>
      <c r="C89" s="4" t="inlineStr">
        <is>
          <t>Vendido</t>
        </is>
      </c>
      <c r="D89" s="4" t="inlineStr">
        <is>
          <t>1</t>
        </is>
      </c>
      <c r="E89" s="5" t="inlineStr">
        <is>
          <t>3.000,00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=HYPERLINK("https://rossileiloes.com.br/lote/detalhe/1191", "124")</f>
      </c>
      <c r="B90" s="4" t="s">
        <f>=HYPERLINK("https://rossileiloes.com.br/lote/detalhe/1191", " Transbordo Cana Pic.Serrana-Ano 2003 mod SMR8500 PATRIM: 50685")</f>
      </c>
      <c r="C90" s="4" t="inlineStr">
        <is>
          <t>Vendido</t>
        </is>
      </c>
      <c r="D90" s="4" t="inlineStr">
        <is>
          <t>1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=HYPERLINK("https://rossileiloes.com.br/lote/detalhe/1189", "125")</f>
      </c>
      <c r="B91" s="4" t="s">
        <f>=HYPERLINK("https://rossileiloes.com.br/lote/detalhe/1189", " Transbordo Cana Pic.Serrana-Ano 2003 mod SMR8500 PATRIM: 50686")</f>
      </c>
      <c r="C91" s="4" t="inlineStr">
        <is>
          <t>Vendido</t>
        </is>
      </c>
      <c r="D91" s="4" t="inlineStr">
        <is>
          <t>2</t>
        </is>
      </c>
      <c r="E91" s="5" t="inlineStr">
        <is>
          <t>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=HYPERLINK("https://rossileiloes.com.br/lote/detalhe/1195", "126")</f>
      </c>
      <c r="B92" s="4" t="s">
        <f>=HYPERLINK("https://rossileiloes.com.br/lote/detalhe/1195", " Transbordo Cana Pic.Serrana-Ano 2003 mod SMR8500 PATRIM: 50687")</f>
      </c>
      <c r="C92" s="4" t="inlineStr">
        <is>
          <t>Vendido</t>
        </is>
      </c>
      <c r="D92" s="4" t="inlineStr">
        <is>
          <t>1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=HYPERLINK("https://rossileiloes.com.br/lote/detalhe/1193", "127")</f>
      </c>
      <c r="B93" s="4" t="s">
        <f>=HYPERLINK("https://rossileiloes.com.br/lote/detalhe/1193", " Transbordo Cana Pic.Serrana-Ano 2003 mod.SMR8500 PATRIM: 50689")</f>
      </c>
      <c r="C93" s="4" t="inlineStr">
        <is>
          <t>Vendido</t>
        </is>
      </c>
      <c r="D93" s="4" t="inlineStr">
        <is>
          <t>4</t>
        </is>
      </c>
      <c r="E93" s="5" t="inlineStr">
        <is>
          <t>3.750,00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=HYPERLINK("https://rossileiloes.com.br/lote/detalhe/1194", "128")</f>
      </c>
      <c r="B94" s="4" t="s">
        <f>=HYPERLINK("https://rossileiloes.com.br/lote/detalhe/1194", " Transbordo Cana Pic.Serrana-Ano 2003 mod.SRM8500 PATRIM: 50683")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=HYPERLINK("https://rossileiloes.com.br/lote/detalhe/1197", "129")</f>
      </c>
      <c r="B95" s="4" t="s">
        <f>=HYPERLINK("https://rossileiloes.com.br/lote/detalhe/1197", " Transbordo Cana Int Lencois  - Ano 1994 PATRIM: 50519")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=HYPERLINK("https://rossileiloes.com.br/lote/detalhe/1200", "130")</f>
      </c>
      <c r="B96" s="4" t="s">
        <f>=HYPERLINK("https://rossileiloes.com.br/lote/detalhe/1200", " Transbordo Cana Int Lencois - Ano 1997 PATRIM: 50509")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=HYPERLINK("https://rossileiloes.com.br/lote/detalhe/1196", "131")</f>
      </c>
      <c r="B97" s="4" t="s">
        <f>=HYPERLINK("https://rossileiloes.com.br/lote/detalhe/1196", " Transbordo Cana Int Usicamp - Ano 2002 PATRIM: 50640")</f>
      </c>
      <c r="C97" s="4" t="inlineStr">
        <is>
          <t>Vendido</t>
        </is>
      </c>
      <c r="D97" s="4" t="inlineStr">
        <is>
          <t>1</t>
        </is>
      </c>
      <c r="E97" s="5" t="inlineStr">
        <is>
          <t>1.500,00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=HYPERLINK("https://rossileiloes.com.br/lote/detalhe/1199", "132")</f>
      </c>
      <c r="B98" s="4" t="s">
        <f>=HYPERLINK("https://rossileiloes.com.br/lote/detalhe/1199", " Transbordo Cana Int Usicamp - Ano 2006 PATRIM: 50946")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=HYPERLINK("https://rossileiloes.com.br/lote/detalhe/1198", "133")</f>
      </c>
      <c r="B99" s="4" t="s">
        <f>=HYPERLINK("https://rossileiloes.com.br/lote/detalhe/1198", " Transbordo Cana Int Usicamp - Ano 2006 PATRIM: 50947")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=HYPERLINK("https://rossileiloes.com.br/lote/detalhe/1201", "134")</f>
      </c>
      <c r="B100" s="4" t="s">
        <f>=HYPERLINK("https://rossileiloes.com.br/lote/detalhe/1201", " Transbordo Cana Int Usicamp - Ano 2006 PATRIM: 50949")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=HYPERLINK("https://rossileiloes.com.br/lote/detalhe/1202", "135")</f>
      </c>
      <c r="B101" s="4" t="s">
        <f>=HYPERLINK("https://rossileiloes.com.br/lote/detalhe/1202", " Transbordo Cana Int. Sermag - Ano 2007 PATRIM: 50939")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=HYPERLINK("https://rossileiloes.com.br/lote/detalhe/1204", "136")</f>
      </c>
      <c r="B102" s="4" t="s">
        <f>=HYPERLINK("https://rossileiloes.com.br/lote/detalhe/1204", " Transbordo Cana Int. Sermag - Ano 2007 PATRIM: 50940")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=HYPERLINK("https://rossileiloes.com.br/lote/detalhe/1203", "137")</f>
      </c>
      <c r="B103" s="4" t="s">
        <f>=HYPERLINK("https://rossileiloes.com.br/lote/detalhe/1203", " Transbordo Cana Int. Sermag - Ano 2007 PATRIM: 50981")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=HYPERLINK("https://rossileiloes.com.br/lote/detalhe/1208", "138")</f>
      </c>
      <c r="B104" s="4" t="s">
        <f>=HYPERLINK("https://rossileiloes.com.br/lote/detalhe/1208", " Transbordo Cana Int. Usicamp - Ano 1998 PATRIM: 50444")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=HYPERLINK("https://rossileiloes.com.br/lote/detalhe/1205", "139")</f>
      </c>
      <c r="B105" s="4" t="s">
        <f>=HYPERLINK("https://rossileiloes.com.br/lote/detalhe/1205", " Transbordo Cana Int. Usicamp - Ano 1998 PATRIM: 50445")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=HYPERLINK("https://rossileiloes.com.br/lote/detalhe/1206", "140")</f>
      </c>
      <c r="B106" s="4" t="s">
        <f>=HYPERLINK("https://rossileiloes.com.br/lote/detalhe/1206", " Transbordo Cana Int. Usicamp - Ano 1998 PATRIM: 50447")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=HYPERLINK("https://rossileiloes.com.br/lote/detalhe/1207", "141")</f>
      </c>
      <c r="B107" s="4" t="s">
        <f>=HYPERLINK("https://rossileiloes.com.br/lote/detalhe/1207", " Transbordo Cana Int. Usicamp - Ano 1998 PATRIM: 50451")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=HYPERLINK("https://rossileiloes.com.br/lote/detalhe/1209", "142")</f>
      </c>
      <c r="B108" s="4" t="s">
        <f>=HYPERLINK("https://rossileiloes.com.br/lote/detalhe/1209", " Transbordo Cana Int. Usicamp - Ano 1998 PATRIM: 50456")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=HYPERLINK("https://rossileiloes.com.br/lote/detalhe/1214", "143")</f>
      </c>
      <c r="B109" s="4" t="s">
        <f>=HYPERLINK("https://rossileiloes.com.br/lote/detalhe/1214", " Transbordo Cana Int. Usicamp - Ano 1998 PATRIM: 50461")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=HYPERLINK("https://rossileiloes.com.br/lote/detalhe/1212", "144")</f>
      </c>
      <c r="B110" s="4" t="s">
        <f>=HYPERLINK("https://rossileiloes.com.br/lote/detalhe/1212", " Transbordo Cana Int. Usicamp - Ano 1998 PATRIM: 50462")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=HYPERLINK("https://rossileiloes.com.br/lote/detalhe/1213", "145")</f>
      </c>
      <c r="B111" s="4" t="s">
        <f>=HYPERLINK("https://rossileiloes.com.br/lote/detalhe/1213", " Transbordo Cana Int. Usicamp - Ano 1999 PATRIM: 50471")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=HYPERLINK("https://rossileiloes.com.br/lote/detalhe/1210", "146")</f>
      </c>
      <c r="B112" s="4" t="s">
        <f>=HYPERLINK("https://rossileiloes.com.br/lote/detalhe/1210", " Transbordo Cana Int. Usicamp - Ano 1999 PATRIM: 50472")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=HYPERLINK("https://rossileiloes.com.br/lote/detalhe/1211", "147")</f>
      </c>
      <c r="B113" s="4" t="s">
        <f>=HYPERLINK("https://rossileiloes.com.br/lote/detalhe/1211", " Transbordo Cana Int. Usicamp - Ano 1999 PATRIM: 50473")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=HYPERLINK("https://rossileiloes.com.br/lote/detalhe/1216", "148")</f>
      </c>
      <c r="B114" s="4" t="s">
        <f>=HYPERLINK("https://rossileiloes.com.br/lote/detalhe/1216", " Transbordo Cana Int. Usicamp - Ano 1999 PATRIM: 50474")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=HYPERLINK("https://rossileiloes.com.br/lote/detalhe/1215", "149")</f>
      </c>
      <c r="B115" s="4" t="s">
        <f>=HYPERLINK("https://rossileiloes.com.br/lote/detalhe/1215", " Transbordo Cana Int. Usicamp - Ano 1999 PATRIM: 50475")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=HYPERLINK("https://rossileiloes.com.br/lote/detalhe/1218", "150")</f>
      </c>
      <c r="B116" s="4" t="s">
        <f>=HYPERLINK("https://rossileiloes.com.br/lote/detalhe/1218", " Transbordo Cana Int. Usicamp - Ano 1999 PATRIM: 50476")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=HYPERLINK("https://rossileiloes.com.br/lote/detalhe/1217", "151")</f>
      </c>
      <c r="B117" s="4" t="s">
        <f>=HYPERLINK("https://rossileiloes.com.br/lote/detalhe/1217", " Transbordo Cana Int. Usicamp - Ano 1999 PATRIM: 50477")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=HYPERLINK("https://rossileiloes.com.br/lote/detalhe/1220", "153")</f>
      </c>
      <c r="B118" s="4" t="s">
        <f>=HYPERLINK("https://rossileiloes.com.br/lote/detalhe/1220", " Distr.Adubo/Calcario Mod.SMR 601-Ano 2004 DMB PATRIM: 50734")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=HYPERLINK("https://rossileiloes.com.br/lote/detalhe/1219", "154")</f>
      </c>
      <c r="B119" s="4" t="s">
        <f>=HYPERLINK("https://rossileiloes.com.br/lote/detalhe/1219", " Distribuidor Torta Multif SMR 604 Sermag ano 2004 PATRIM: 50737")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1.500,00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=HYPERLINK("https://rossileiloes.com.br/lote/detalhe/1222", "155")</f>
      </c>
      <c r="B120" s="4" t="s">
        <f>=HYPERLINK("https://rossileiloes.com.br/lote/detalhe/1222", " Distribuidor Torta Multif SMR 604 Sermag ano 2005 PATRIM: 50766")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=HYPERLINK("https://rossileiloes.com.br/lote/detalhe/1226", "156")</f>
      </c>
      <c r="B121" s="4" t="s">
        <f>=HYPERLINK("https://rossileiloes.com.br/lote/detalhe/1226", " Carroceria Combio Patr. 40352 Contendo 1-Caixa Oleo - 1-Tambor Oleo 5lts. - 1-Tambor Oleo 200lts. 3-Tambor 35lts. 1-Tanque Plastico Combustivel 1-Caixa Oleo Queimado.  PATRIM: 40352")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=HYPERLINK("https://rossileiloes.com.br/lote/detalhe/1480", "157")</f>
      </c>
      <c r="B122" s="4" t="s">
        <f>=HYPERLINK("https://rossileiloes.com.br/lote/detalhe/1480", "Lotes de Rodetes Diversos SENDO  UM TOTAL DE  88 PEÇAS COM PESO APROX.  32.950 KG. no estado ")</f>
      </c>
      <c r="C122" s="4" t="inlineStr">
        <is>
          <t>Vendido</t>
        </is>
      </c>
      <c r="D122" s="4" t="inlineStr">
        <is>
          <t>88</t>
        </is>
      </c>
      <c r="E122" s="5" t="inlineStr">
        <is>
          <t>49.000,00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=HYPERLINK("https://rossileiloes.com.br/lote/detalhe/1223", "158")</f>
      </c>
      <c r="B123" s="4" t="s">
        <f>=HYPERLINK("https://rossileiloes.com.br/lote/detalhe/1223", " Carreta Semi Reboque Prancha - Ano 1986 Cor Amarela PATRIM: 60039")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4.100,00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=HYPERLINK("https://rossileiloes.com.br/lote/detalhe/1224", "159")</f>
      </c>
      <c r="B124" s="4" t="s">
        <f>=HYPERLINK("https://rossileiloes.com.br/lote/detalhe/1224", " LOTE COM :    Atuador ACT206 - 1-PÇ., Atuador Interapivo - 2-PÇ.,  Cilindro Pneumatico 250MM - 1-PÇ.,   Cilindros Pneumatico 200MM - 5-PÇ.,  Transformador trifasico 44. V 220V5000VA  - 1-PÇ.,  Valvula 2" Sercom - 2-PÇ. E Valvula Borboleta 24" - 1-PÇ.")</f>
      </c>
      <c r="C124" s="4" t="inlineStr">
        <is>
          <t>Vendido</t>
        </is>
      </c>
      <c r="D124" s="4" t="inlineStr">
        <is>
          <t>4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=HYPERLINK("https://rossileiloes.com.br/lote/detalhe/1225", "160")</f>
      </c>
      <c r="B125" s="4" t="s">
        <f>=HYPERLINK("https://rossileiloes.com.br/lote/detalhe/1225", " Compartimentos de óleo diversos : ALTERADO PARA 4 PEÇAS de 200 Lts cada,  1 peça de 250 Lts,  28 peças de 35 lts cada, 1 peça  de 45 Lts,   1 peça de 80 Lts,   E  1 peça de Propulsora de óleo.")</f>
      </c>
      <c r="C125" s="4" t="inlineStr">
        <is>
          <t>Vendido</t>
        </is>
      </c>
      <c r="D125" s="4" t="inlineStr">
        <is>
          <t>19</t>
        </is>
      </c>
      <c r="E125" s="5" t="inlineStr">
        <is>
          <t>2.000,00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=HYPERLINK("https://rossileiloes.com.br/lote/detalhe/1227", "161")</f>
      </c>
      <c r="B126" s="4" t="s">
        <f>=HYPERLINK("https://rossileiloes.com.br/lote/detalhe/1227", " LOTE COM 55 MOTORES ELÉTRICOS DIVS:   DE 0,25 CV A  100 CV.   CONF. RELAÇÃO ANEXO. 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=HYPERLINK("https://rossileiloes.com.br/lote/detalhe/1230", "162")</f>
      </c>
      <c r="B127" s="4" t="s">
        <f>=HYPERLINK("https://rossileiloes.com.br/lote/detalhe/1230", " LOTE COM 11 PNEUS :   Pneu marca Maggion - 5.60R15 Mod. F2 - Marca de fogo 77947. - 1-PÇ. ;  Pneu marca Maggion - 6.45R13 Mod. F2 - Marcasde fogo124613, 122039, 78451, 78450, 123649, 123827,  78339, 123606, 78338. - 9-PÇ. ;  Pneu marca Solideal - 19.5L24 Mod. NHS - Marca de fogo 50738.  - 1-PÇ.")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1.300,00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=HYPERLINK("https://rossileiloes.com.br/lote/detalhe/1229", "163")</f>
      </c>
      <c r="B128" s="4" t="s">
        <f>=HYPERLINK("https://rossileiloes.com.br/lote/detalhe/1229", " LOTE COM 158 RODAS SENDO: :  Roda 1100 X 22 - Recuperada - 10 Furos - 115-PÇ. ;  Roda 500/40-22.5 - Recuperada - 10 Furos - 19-PÇ.;  Roda 500/60 X 22,5 - Recuperada - 08 Furos - 18-PÇ. ;  Roda 650/65 R30 - 1-PÇ.;  Roda 700/65 R22,5 - 1-PÇ.;  Roda 710/50 R22,5 - 3-PÇ. E  Roda 710/70R38")</f>
      </c>
      <c r="C128" s="4" t="inlineStr">
        <is>
          <t>Vendido</t>
        </is>
      </c>
      <c r="D128" s="4" t="inlineStr">
        <is>
          <t>15</t>
        </is>
      </c>
      <c r="E128" s="5" t="inlineStr">
        <is>
          <t>3.600,00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=HYPERLINK("https://rossileiloes.com.br/lote/detalhe/1228", "164")</f>
      </c>
      <c r="B129" s="4" t="s">
        <f>=HYPERLINK("https://rossileiloes.com.br/lote/detalhe/1228", " APARELHO LUBRIFICAÇÃO - PATR. 440402 - 1-PÇ. ;  UNIDADE HIDRAULICA PATR. 440037 - 1-PÇ.   E   RESERVATORIO DE OLEO S/PATRIMONIO - 1-PÇ.")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=HYPERLINK("https://rossileiloes.com.br/lote/detalhe/1231", "165")</f>
      </c>
      <c r="B130" s="4" t="s">
        <f>=HYPERLINK("https://rossileiloes.com.br/lote/detalhe/1231", " BALANÇA DE AÇUCAR TOLEDO BLA0001 - PATR. 440459. - 1-PÇ.")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=HYPERLINK("https://rossileiloes.com.br/lote/detalhe/1232", "166")</f>
      </c>
      <c r="B131" s="4" t="s">
        <f>=HYPERLINK("https://rossileiloes.com.br/lote/detalhe/1232", " LOTE COM 11   BOMBAS DIVERSAS. CONFORME RELAÇÃO ANEXO. ")</f>
      </c>
      <c r="C131" s="4" t="inlineStr">
        <is>
          <t>Vendido</t>
        </is>
      </c>
      <c r="D131" s="4" t="inlineStr">
        <is>
          <t>29</t>
        </is>
      </c>
      <c r="E131" s="5" t="inlineStr">
        <is>
          <t>3.200,00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=HYPERLINK("https://rossileiloes.com.br/lote/detalhe/1236", "167")</f>
      </c>
      <c r="B132" s="4" t="s">
        <f>=HYPERLINK("https://rossileiloes.com.br/lote/detalhe/1236", " COMPRESSOR DE AR PISTÃO  - PATR. 440011 - C/MOTOR PATR. 400025 1-PÇ.")</f>
      </c>
      <c r="C132" s="4" t="inlineStr">
        <is>
          <t>Vendido</t>
        </is>
      </c>
      <c r="D132" s="4" t="inlineStr">
        <is>
          <t>10</t>
        </is>
      </c>
      <c r="E132" s="5" t="inlineStr">
        <is>
          <t>1.100,00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=HYPERLINK("https://rossileiloes.com.br/lote/detalhe/1233", "168")</f>
      </c>
      <c r="B133" s="4" t="s">
        <f>=HYPERLINK("https://rossileiloes.com.br/lote/detalhe/1233", " MOTOR DIESEL MWM 6 CILINDROS - PATR. 41643 - 1-PÇ.")</f>
      </c>
      <c r="C133" s="4" t="inlineStr">
        <is>
          <t>Vendido</t>
        </is>
      </c>
      <c r="D133" s="4" t="inlineStr">
        <is>
          <t>59</t>
        </is>
      </c>
      <c r="E133" s="5" t="inlineStr">
        <is>
          <t>6.500,00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=HYPERLINK("https://rossileiloes.com.br/lote/detalhe/1238", "169")</f>
      </c>
      <c r="B134" s="4" t="s">
        <f>=HYPERLINK("https://rossileiloes.com.br/lote/detalhe/1238", " LOTE COM  04 MOTORES ELÉTRICOS E VARIMOT SENDO: :  MOTOR ELET. WEG 50CV ME0209 - PATR. 400209 - 1-PÇ. ;  MOTOR ELET. WEG 75CV ME 00207 PATR. 400207 - 1-PÇ. ;  VARIMOT 75CV S/PATRIMONIO - 1-PÇ.  E  MOTOR WEG 30CV 1760 RPM ME0119 - PATR. 400119. - 1-PÇ.")</f>
      </c>
      <c r="C134" s="4" t="inlineStr">
        <is>
          <t>Vendido</t>
        </is>
      </c>
      <c r="D134" s="4" t="inlineStr">
        <is>
          <t>20</t>
        </is>
      </c>
      <c r="E134" s="5" t="inlineStr">
        <is>
          <t>2.800,00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=HYPERLINK("https://rossileiloes.com.br/lote/detalhe/1235", "170")</f>
      </c>
      <c r="B135" s="4" t="s">
        <f>=HYPERLINK("https://rossileiloes.com.br/lote/detalhe/1235", " LOTE COM 03 REDUTORES :   REDUTOR ADDN TIPO 132-180 MOD. VEL BH 34 RE0153 PATR. 410153. - 1-PÇ.  ;   REDUTOR CESTARI TIPO HT80-1 MOD. HT RE0139 - PATR. 410139. - 1-PÇ.  E   REDUTOR DEDINI TIPO F1D-525 RED. 1:878 RE0162 - PATR. 410162 - 1-PÇ.")</f>
      </c>
      <c r="C135" s="4" t="inlineStr">
        <is>
          <t>Vendido</t>
        </is>
      </c>
      <c r="D135" s="4" t="inlineStr">
        <is>
          <t>45</t>
        </is>
      </c>
      <c r="E135" s="5" t="inlineStr">
        <is>
          <t>9.200,00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=HYPERLINK("https://rossileiloes.com.br/lote/detalhe/1234", "171")</f>
      </c>
      <c r="B136" s="4" t="s">
        <f>=HYPERLINK("https://rossileiloes.com.br/lote/detalhe/1234", " ROLDANA MAUSA RE-0049 PATR. 410049 - 1-PÇ.    E    ROLDANA MAUSA RDC Nº 12970 S/PATRIMONIO - 1-PÇ.")</f>
      </c>
      <c r="C136" s="4" t="inlineStr">
        <is>
          <t>Vendido</t>
        </is>
      </c>
      <c r="D136" s="4" t="inlineStr">
        <is>
          <t>6</t>
        </is>
      </c>
      <c r="E136" s="5" t="inlineStr">
        <is>
          <t>300,00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=HYPERLINK("https://rossileiloes.com.br/lote/detalhe/1239", "172")</f>
      </c>
      <c r="B137" s="4" t="s">
        <f>=HYPERLINK("https://rossileiloes.com.br/lote/detalhe/1239", " LOTE COM :  TROCADOR CALOR TURBINA VAPOR - S/PATR. - 1-PÇ.  E 04 TURBINAS CONF. SEGUE: TURBINA VAPOR - S/PATR. - 1-PÇ. ;  TURBINA VAPOR TGM MOD. C500T -  PATR. 440025 C/RED. PATR. 410016 C/MOTOR PATR. 400049 - 1-PÇ. ;  TURBINA VAPOR RENKI ZANINI MOD. ATLAS PATR.- 440091 C/MOTOR PATR. 400619 - 1-PÇ.")</f>
      </c>
      <c r="C137" s="4" t="inlineStr">
        <is>
          <t>Vendido</t>
        </is>
      </c>
      <c r="D137" s="4" t="inlineStr">
        <is>
          <t>36</t>
        </is>
      </c>
      <c r="E137" s="5" t="inlineStr">
        <is>
          <t>11.750,00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=HYPERLINK("https://rossileiloes.com.br/lote/detalhe/1237", "173")</f>
      </c>
      <c r="B138" s="4" t="s">
        <f>=HYPERLINK("https://rossileiloes.com.br/lote/detalhe/1237", " LOTE COM APROX. 85 TON.  DE CORRENTES DIVERSAS CONFORME RELAÇÃO ANEXO. 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33.000,00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=HYPERLINK("https://rossileiloes.com.br/lote/detalhe/1242", "174")</f>
      </c>
      <c r="B139" s="4" t="s">
        <f>=HYPERLINK("https://rossileiloes.com.br/lote/detalhe/1242", " TROCADOR DE CALOR EC-500 PAT. 440058 - 1PÇ.")</f>
      </c>
      <c r="C139" s="4" t="inlineStr">
        <is>
          <t>Vendido</t>
        </is>
      </c>
      <c r="D139" s="4" t="inlineStr">
        <is>
          <t>23</t>
        </is>
      </c>
      <c r="E139" s="5" t="inlineStr">
        <is>
          <t>7.250,00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=HYPERLINK("https://rossileiloes.com.br/lote/detalhe/1241", "175")</f>
      </c>
      <c r="B140" s="4" t="s">
        <f>=HYPERLINK("https://rossileiloes.com.br/lote/detalhe/1241", " TROCADOR DE CALOR EC-500 PAT. 440057 - 1PÇ.")</f>
      </c>
      <c r="C140" s="4" t="inlineStr">
        <is>
          <t>Vendido</t>
        </is>
      </c>
      <c r="D140" s="4" t="inlineStr">
        <is>
          <t>33</t>
        </is>
      </c>
      <c r="E140" s="5" t="inlineStr">
        <is>
          <t>9.500,00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=HYPERLINK("https://rossileiloes.com.br/lote/detalhe/1243", "176")</f>
      </c>
      <c r="B141" s="4" t="s">
        <f>=HYPERLINK("https://rossileiloes.com.br/lote/detalhe/1243", " TROCADOR DE CALOR Nº 1 SEM Nº PATR. - 1PÇ.")</f>
      </c>
      <c r="C141" s="4" t="inlineStr">
        <is>
          <t>Vendido</t>
        </is>
      </c>
      <c r="D141" s="4" t="inlineStr">
        <is>
          <t>5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=HYPERLINK("https://rossileiloes.com.br/lote/detalhe/1259", "177")</f>
      </c>
      <c r="B142" s="4" t="s">
        <f>=HYPERLINK("https://rossileiloes.com.br/lote/detalhe/1259", " 02  TROCADORES  DE CALOR  ( 1 - Nº 2 SEM Nº PATR. - 1PÇ)  E OUTRO SEM Nª, ")</f>
      </c>
      <c r="C142" s="4" t="inlineStr">
        <is>
          <t>Vendido</t>
        </is>
      </c>
      <c r="D142" s="4" t="inlineStr">
        <is>
          <t>69</t>
        </is>
      </c>
      <c r="E142" s="5" t="inlineStr">
        <is>
          <t>7.100,00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=HYPERLINK("https://rossileiloes.com.br/lote/detalhe/1240", "304")</f>
      </c>
      <c r="B143" s="4" t="s">
        <f>=HYPERLINK("https://rossileiloes.com.br/lote/detalhe/1240", " LOTE COM PEÇAS E EQUIPAMENTOS DE ALMOXARIFADO DIVERSOS. AGUARDE RELAÇÃO ATUALIZADA.")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=HYPERLINK("https://rossileiloes.com.br/lote/detalhe/1244", "305")</f>
      </c>
      <c r="B144" s="4" t="s">
        <f>=HYPERLINK("https://rossileiloes.com.br/lote/detalhe/1244", " LOTE COM PEÇAS E EQUIPAMENTOS DE ALMOXARIFADO DIVERSOS. AGUARDE RELAÇÃO ATUALIZADA.")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=HYPERLINK("https://rossileiloes.com.br/lote/detalhe/1245", "306")</f>
      </c>
      <c r="B145" s="4" t="s">
        <f>=HYPERLINK("https://rossileiloes.com.br/lote/detalhe/1245", " LOTE COM PEÇAS E EQUIPAMENTOS DE ALMOXARIFADO DIVERSOS. AGUARDE RELAÇÃO ATUALIZADA.")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=HYPERLINK("https://rossileiloes.com.br/lote/detalhe/1246", "307")</f>
      </c>
      <c r="B146" s="4" t="s">
        <f>=HYPERLINK("https://rossileiloes.com.br/lote/detalhe/1246", " LOTE COM PEÇAS E EQUIPAMENTOS DE ALMOXARIFADO DIVERSOS. AGUARDE RELAÇÃO ATUALIZADA.")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=HYPERLINK("https://rossileiloes.com.br/lote/detalhe/1247", "309")</f>
      </c>
      <c r="B147" s="4" t="s">
        <f>=HYPERLINK("https://rossileiloes.com.br/lote/detalhe/1247", " LOTE COM REDUTOR CESTARI E  PEÇAS E EQUIPAMENTOS DE ALMOXARIFADO DIVERSOS. AGUARDE RELAÇÃO ATUALIZADA.")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=HYPERLINK("https://rossileiloes.com.br/lote/detalhe/1248", "310")</f>
      </c>
      <c r="B148" s="4" t="s">
        <f>=HYPERLINK("https://rossileiloes.com.br/lote/detalhe/1248", " LOTE COM PEÇAS E EQUIPAMENTOS DE ALMOXARIFADO DIVERSOS. AGUARDE RELAÇÃO ATUALIZADA.")</f>
      </c>
      <c r="C148" s="4" t="inlineStr">
        <is>
          <t>Não vendido</t>
        </is>
      </c>
      <c r="D148" s="4" t="inlineStr">
        <is>
          <t>1</t>
        </is>
      </c>
      <c r="E148" s="5" t="inlineStr">
        <is>
          <t>2.000,00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=HYPERLINK("https://rossileiloes.com.br/lote/detalhe/1249", "311")</f>
      </c>
      <c r="B149" s="4" t="s">
        <f>=HYPERLINK("https://rossileiloes.com.br/lote/detalhe/1249", " LOTE COM PEÇAS E EQUIPAMENTOS DE ALMOXARIFADO DIVERSOS. AGUARDE RELAÇÃO ATUALIZADA.")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=HYPERLINK("https://rossileiloes.com.br/lote/detalhe/1250", "312")</f>
      </c>
      <c r="B150" s="4" t="s">
        <f>=HYPERLINK("https://rossileiloes.com.br/lote/detalhe/1250", " LOTE COM PEÇAS E EQUIPAMENTOS DE ALMOXARIFADO DIVERSOS. AGUARDE RELAÇÃO ATUALIZADA.")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4.000,00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=HYPERLINK("https://rossileiloes.com.br/lote/detalhe/1252", "313")</f>
      </c>
      <c r="B151" s="4" t="s">
        <f>=HYPERLINK("https://rossileiloes.com.br/lote/detalhe/1252", " LOTE COM PEÇAS E EQUIPAMENTOS DE ALMOXARIFADO DIVERSOS. AGUARDE RELAÇÃO ATUALIZADA.")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=HYPERLINK("https://rossileiloes.com.br/lote/detalhe/1251", "314")</f>
      </c>
      <c r="B152" s="4" t="s">
        <f>=HYPERLINK("https://rossileiloes.com.br/lote/detalhe/1251", " LOTE COM MANCAIS, ROLAMENTOS E PEÇAS E EQUIPAMENTOS DE ALMOXARIFADO DIVERSOS. AGUARDE RELAÇÃO ATUALIZADA.")</f>
      </c>
      <c r="C152" s="4" t="inlineStr">
        <is>
          <t>Não vendido</t>
        </is>
      </c>
      <c r="D152" s="4" t="inlineStr">
        <is>
          <t>26</t>
        </is>
      </c>
      <c r="E152" s="5" t="inlineStr">
        <is>
          <t>13.250,00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=HYPERLINK("https://rossileiloes.com.br/lote/detalhe/1253", "315")</f>
      </c>
      <c r="B153" s="4" t="s">
        <f>=HYPERLINK("https://rossileiloes.com.br/lote/detalhe/1253", " LOTE COM PEÇAS E EQUIPAMENTOS DE ALMOXARIFADO DIVERSOS. AGUARDE RELAÇÃO ATUALIZADA.")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=HYPERLINK("https://rossileiloes.com.br/lote/detalhe/1254", "316")</f>
      </c>
      <c r="B154" s="4" t="s">
        <f>=HYPERLINK("https://rossileiloes.com.br/lote/detalhe/1254", " LOTE COM PEÇAS E EQUIPAMENTOS DE ALMOXARIFADO DIVERSOS. AGUARDE RELAÇÃO ATUALIZADA.")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4.000,00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=HYPERLINK("https://rossileiloes.com.br/lote/detalhe/1255", "319")</f>
      </c>
      <c r="B155" s="4" t="s">
        <f>=HYPERLINK("https://rossileiloes.com.br/lote/detalhe/1255", " LOTE COM PEÇAS E EQUIPAMENTOS DE ALMOXARIFADO DIVERSOS. AGUARDE RELAÇÃO ATUALIZADA.")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=HYPERLINK("https://rossileiloes.com.br/lote/detalhe/1256", "321")</f>
      </c>
      <c r="B156" s="4" t="s">
        <f>=HYPERLINK("https://rossileiloes.com.br/lote/detalhe/1256", " LOTE COM PEÇAS E EQUIPAMENTOS DE ALMOXARIFADO DIVERSOS. AGUARDE RELAÇÃO ATUALIZADA.")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=HYPERLINK("https://rossileiloes.com.br/lote/detalhe/1257", "323")</f>
      </c>
      <c r="B157" s="4" t="s">
        <f>=HYPERLINK("https://rossileiloes.com.br/lote/detalhe/1257", " LOTE COM PENTES, INSERTOS E PEÇAS E EQUIPAMENTOS DE ALMOXARIFADO DIVERSOS. AGUARDE RELAÇÃO ATUALIZADA.")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=HYPERLINK("https://rossileiloes.com.br/lote/detalhe/1258", "324")</f>
      </c>
      <c r="B158" s="4" t="s">
        <f>=HYPERLINK("https://rossileiloes.com.br/lote/detalhe/1258", " LOTE COM PEÇAS E EQUIPAMENTOS DE ALMOXARIFADO DIVERSOS. AGUARDE RELAÇÃO ATUALIZADA.")</f>
      </c>
      <c r="C158" s="4" t="inlineStr">
        <is>
          <t>Não vendido</t>
        </is>
      </c>
      <c r="D158" s="4" t="inlineStr">
        <is>
          <t>8</t>
        </is>
      </c>
      <c r="E158" s="5" t="inlineStr">
        <is>
          <t>2.400,00</t>
        </is>
      </c>
      <c r="F15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2026-06-07T07:06:36.00Z</dcterms:created>
  <dc:creator>Tellks Tecnologia</dc:creator>
  <cp:revision>0</cp:revision>
</cp:coreProperties>
</file>