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&lt;b&gt;+500 LOTES &lt;/b&gt;- ANTIGUIDADES * SUCATA * ELETRÔNICOS * UTENSÍLIOS 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=HYPERLINK("https://rossileiloes.com.br/lote/detalhe/47901", "002")</f>
      </c>
      <c r="B11" s="4" t="s">
        <f>=HYPERLINK("https://rossileiloes.com.br/lote/detalhe/47901", " Equipamentos odontológicos")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=HYPERLINK("https://rossileiloes.com.br/lote/detalhe/47900", "004")</f>
      </c>
      <c r="B12" s="4" t="s">
        <f>=HYPERLINK("https://rossileiloes.com.br/lote/detalhe/47900", " Máquina Rodochoco Universal 102C230 2 cubas 220V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=HYPERLINK("https://rossileiloes.com.br/lote/detalhe/47904", "006")</f>
      </c>
      <c r="B13" s="4" t="s">
        <f>=HYPERLINK("https://rossileiloes.com.br/lote/detalhe/47904", " Broca Bosch 57cm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=HYPERLINK("https://rossileiloes.com.br/lote/detalhe/47906", "007")</f>
      </c>
      <c r="B14" s="4" t="s">
        <f>=HYPERLINK("https://rossileiloes.com.br/lote/detalhe/47906", " Lote com: 17 retroprojetores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=HYPERLINK("https://rossileiloes.com.br/lote/detalhe/47915", "011")</f>
      </c>
      <c r="B15" s="4" t="s">
        <f>=HYPERLINK("https://rossileiloes.com.br/lote/detalhe/47915", " Máquina de tricô Serv Mak")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=HYPERLINK("https://rossileiloes.com.br/lote/detalhe/47918", "012")</f>
      </c>
      <c r="B16" s="4" t="s">
        <f>=HYPERLINK("https://rossileiloes.com.br/lote/detalhe/47918", " Videogame Atari 3600 Junior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=HYPERLINK("https://rossileiloes.com.br/lote/detalhe/47923", "013")</f>
      </c>
      <c r="B17" s="4" t="s">
        <f>=HYPERLINK("https://rossileiloes.com.br/lote/detalhe/47923", " Imagesetter Linotronic 330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=HYPERLINK("https://rossileiloes.com.br/lote/detalhe/47899", "014")</f>
      </c>
      <c r="B18" s="4" t="s">
        <f>=HYPERLINK("https://rossileiloes.com.br/lote/detalhe/47899", " Desfibrilador Cardíaco - EMAI - Mod. DX10Plus")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=HYPERLINK("https://rossileiloes.com.br/lote/detalhe/47916", "015")</f>
      </c>
      <c r="B19" s="4" t="s">
        <f>=HYPERLINK("https://rossileiloes.com.br/lote/detalhe/47916", " Estação de tratamendo DPS 40 digital")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=HYPERLINK("https://rossileiloes.com.br/lote/detalhe/47903", "016")</f>
      </c>
      <c r="B20" s="4" t="s">
        <f>=HYPERLINK("https://rossileiloes.com.br/lote/detalhe/47903", " Geladeira Frigidere - Funcionando ( 143 x 67 x 62 cm)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=HYPERLINK("https://rossileiloes.com.br/lote/detalhe/48688", "019")</f>
      </c>
      <c r="B21" s="4" t="s">
        <f>=HYPERLINK("https://rossileiloes.com.br/lote/detalhe/48688", " Faqueiro Italiano  em Metal Filetado A ouro com maleta ( 70 pçs.)")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=HYPERLINK("https://rossileiloes.com.br/lote/detalhe/47911", "022")</f>
      </c>
      <c r="B22" s="4" t="s">
        <f>=HYPERLINK("https://rossileiloes.com.br/lote/detalhe/47911", " Máquina de secar Brastemp - Funcionando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=HYPERLINK("https://rossileiloes.com.br/lote/detalhe/47912", "023")</f>
      </c>
      <c r="B23" s="4" t="s">
        <f>=HYPERLINK("https://rossileiloes.com.br/lote/detalhe/47912", " Máquina de Moer carne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=HYPERLINK("https://rossileiloes.com.br/lote/detalhe/47910", "024")</f>
      </c>
      <c r="B24" s="4" t="s">
        <f>=HYPERLINK("https://rossileiloes.com.br/lote/detalhe/47910", " Lote com: 34 uni. Máquina de fazer cachos profissional Babylis")</f>
      </c>
      <c r="C24" s="4" t="inlineStr">
        <is>
          <t>Vendido</t>
        </is>
      </c>
      <c r="D24" s="4" t="inlineStr">
        <is>
          <t>5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=HYPERLINK("https://rossileiloes.com.br/lote/detalhe/47908", "025")</f>
      </c>
      <c r="B25" s="4" t="s">
        <f>=HYPERLINK("https://rossileiloes.com.br/lote/detalhe/47908", " Lipo aspirador Alcap Med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=HYPERLINK("https://rossileiloes.com.br/lote/detalhe/47909", "028")</f>
      </c>
      <c r="B26" s="4" t="s">
        <f>=HYPERLINK("https://rossileiloes.com.br/lote/detalhe/47909", " Relógio de mesa em madeira Nobre ( 27 x 53 x 15)")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=HYPERLINK("https://rossileiloes.com.br/lote/detalhe/47905", "029")</f>
      </c>
      <c r="B27" s="4" t="s">
        <f>=HYPERLINK("https://rossileiloes.com.br/lote/detalhe/47905", " Relógio Tissot PRC 200 Automático T0554301605700 - Suíço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=HYPERLINK("https://rossileiloes.com.br/lote/detalhe/47898", "031")</f>
      </c>
      <c r="B28" s="4" t="s">
        <f>=HYPERLINK("https://rossileiloes.com.br/lote/detalhe/47898", " Mesa/Maca Ginecológica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=HYPERLINK("https://rossileiloes.com.br/lote/detalhe/47907", "033")</f>
      </c>
      <c r="B29" s="4" t="s">
        <f>=HYPERLINK("https://rossileiloes.com.br/lote/detalhe/47907", " Lote com: 35 uni. Mangueiras de incêndio  tipo 2 ( 2.1/2 x 15m)  - Napoli, ribeirão das neves - MG")</f>
      </c>
      <c r="C29" s="4" t="inlineStr">
        <is>
          <t>Vendido</t>
        </is>
      </c>
      <c r="D29" s="4" t="inlineStr">
        <is>
          <t>28</t>
        </is>
      </c>
      <c r="E29" s="5" t="inlineStr">
        <is>
          <t>2.400,00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=HYPERLINK("https://rossileiloes.com.br/lote/detalhe/47902", "034")</f>
      </c>
      <c r="B30" s="4" t="s">
        <f>=HYPERLINK("https://rossileiloes.com.br/lote/detalhe/47902", " Protetor de chumbo hospitalar móvel ( 181 x 57 cm - espessura 2.5)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=HYPERLINK("https://rossileiloes.com.br/lote/detalhe/47917", "035")</f>
      </c>
      <c r="B31" s="4" t="s">
        <f>=HYPERLINK("https://rossileiloes.com.br/lote/detalhe/47917", " Videogame Atari - funcionando 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=HYPERLINK("https://rossileiloes.com.br/lote/detalhe/47913", "036")</f>
      </c>
      <c r="B32" s="4" t="s">
        <f>=HYPERLINK("https://rossileiloes.com.br/lote/detalhe/47913", " Philips Respironics")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=HYPERLINK("https://rossileiloes.com.br/lote/detalhe/47919", "039")</f>
      </c>
      <c r="B33" s="4" t="s">
        <f>=HYPERLINK("https://rossileiloes.com.br/lote/detalhe/47919", " Lote com: Duas Rodas de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=HYPERLINK("https://rossileiloes.com.br/lote/detalhe/47921", "046")</f>
      </c>
      <c r="B34" s="4" t="s">
        <f>=HYPERLINK("https://rossileiloes.com.br/lote/detalhe/47921", " Coleção de Lps 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=HYPERLINK("https://rossileiloes.com.br/lote/detalhe/47925", "047")</f>
      </c>
      <c r="B35" s="4" t="s">
        <f>=HYPERLINK("https://rossileiloes.com.br/lote/detalhe/47925", " Lava Louças Electrolux - funcionando")</f>
      </c>
      <c r="C35" s="4" t="inlineStr">
        <is>
          <t>Vendido</t>
        </is>
      </c>
      <c r="D35" s="4" t="inlineStr">
        <is>
          <t>3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=HYPERLINK("https://rossileiloes.com.br/lote/detalhe/47929", "048")</f>
      </c>
      <c r="B36" s="4" t="s">
        <f>=HYPERLINK("https://rossileiloes.com.br/lote/detalhe/47929", " Lote com: 10 enceradeiras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=HYPERLINK("https://rossileiloes.com.br/lote/detalhe/47924", "050")</f>
      </c>
      <c r="B37" s="4" t="s">
        <f>=HYPERLINK("https://rossileiloes.com.br/lote/detalhe/47924", " Lote com: 2 uni. aparelhos de passar roupa portátil, 1 uni. ferro de passar e 1 uni. Aspirador de pó")</f>
      </c>
      <c r="C37" s="4" t="inlineStr">
        <is>
          <t>Vendido</t>
        </is>
      </c>
      <c r="D37" s="4" t="inlineStr">
        <is>
          <t>3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=HYPERLINK("https://rossileiloes.com.br/lote/detalhe/47936", "051")</f>
      </c>
      <c r="B38" s="4" t="s">
        <f>=HYPERLINK("https://rossileiloes.com.br/lote/detalhe/47936", " Lote com: Apróx. 1.840 Cds Variados")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=HYPERLINK("https://rossileiloes.com.br/lote/detalhe/47922", "052")</f>
      </c>
      <c r="B39" s="4" t="s">
        <f>=HYPERLINK("https://rossileiloes.com.br/lote/detalhe/47922", " Lote com: Apróx. 90 Parafusos para rede elétrica")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=HYPERLINK("https://rossileiloes.com.br/lote/detalhe/47927", "053")</f>
      </c>
      <c r="B40" s="4" t="s">
        <f>=HYPERLINK("https://rossileiloes.com.br/lote/detalhe/47927", " Lote com: 2 uni. Máquina de tricô e crochê ( Singer e Brother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=HYPERLINK("https://rossileiloes.com.br/lote/detalhe/47926", "055")</f>
      </c>
      <c r="B41" s="4" t="s">
        <f>=HYPERLINK("https://rossileiloes.com.br/lote/detalhe/47926", " Pati Bike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=HYPERLINK("https://rossileiloes.com.br/lote/detalhe/47937", "056")</f>
      </c>
      <c r="B42" s="4" t="s">
        <f>=HYPERLINK("https://rossileiloes.com.br/lote/detalhe/47937", " Gravador de Rolo Pioneer RT/ 707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=HYPERLINK("https://rossileiloes.com.br/lote/detalhe/47920", "057")</f>
      </c>
      <c r="B43" s="4" t="s">
        <f>=HYPERLINK("https://rossileiloes.com.br/lote/detalhe/47920", " Video cassette Recorder JVC HR-3300U - Japones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=HYPERLINK("https://rossileiloes.com.br/lote/detalhe/47930", "058")</f>
      </c>
      <c r="B44" s="4" t="s">
        <f>=HYPERLINK("https://rossileiloes.com.br/lote/detalhe/47930", " Game Power Chip - Funcionando ( acompanha cabos, mouse e teclado)")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=HYPERLINK("https://rossileiloes.com.br/lote/detalhe/47928", "059")</f>
      </c>
      <c r="B45" s="4" t="s">
        <f>=HYPERLINK("https://rossileiloes.com.br/lote/detalhe/47928", " Tape de Rolo AKAI Modelo 400D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=HYPERLINK("https://rossileiloes.com.br/lote/detalhe/47935", "060")</f>
      </c>
      <c r="B46" s="4" t="s">
        <f>=HYPERLINK("https://rossileiloes.com.br/lote/detalhe/47935", " Lote com: 3 calculadoras Antigas Cássio")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=HYPERLINK("https://rossileiloes.com.br/lote/detalhe/47934", "061")</f>
      </c>
      <c r="B47" s="4" t="s">
        <f>=HYPERLINK("https://rossileiloes.com.br/lote/detalhe/47934", " Coleção de carrinhos super racers ( 12 carrinhos )")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=HYPERLINK("https://rossileiloes.com.br/lote/detalhe/47932", "062")</f>
      </c>
      <c r="B48" s="4" t="s">
        <f>=HYPERLINK("https://rossileiloes.com.br/lote/detalhe/47932", " Apple iMac antigo - Funcionando.")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=HYPERLINK("https://rossileiloes.com.br/lote/detalhe/47938", "063")</f>
      </c>
      <c r="B49" s="4" t="s">
        <f>=HYPERLINK("https://rossileiloes.com.br/lote/detalhe/47938", " Coleção Carrinhos superior Racers ( 12 carrinhos)")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=HYPERLINK("https://rossileiloes.com.br/lote/detalhe/47931", "066")</f>
      </c>
      <c r="B50" s="4" t="s">
        <f>=HYPERLINK("https://rossileiloes.com.br/lote/detalhe/47931", " Carrinho Os Simpsons 2001 com som e falas ( 24x10x14 cm)")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=HYPERLINK("https://rossileiloes.com.br/lote/detalhe/47940", "067")</f>
      </c>
      <c r="B51" s="4" t="s">
        <f>=HYPERLINK("https://rossileiloes.com.br/lote/detalhe/47940", " Lote com: Apróx. 425 DVDs , 47 Blu-ray, 39 Box e 32 Jogos para PC")</f>
      </c>
      <c r="C51" s="4" t="inlineStr">
        <is>
          <t>Vendido</t>
        </is>
      </c>
      <c r="D51" s="4" t="inlineStr">
        <is>
          <t>13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=HYPERLINK("https://rossileiloes.com.br/lote/detalhe/47939", "069")</f>
      </c>
      <c r="B52" s="4" t="s">
        <f>=HYPERLINK("https://rossileiloes.com.br/lote/detalhe/47939", " Lote com: Apróx. 26 máquinas de escrever e 3 mimiográfos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=HYPERLINK("https://rossileiloes.com.br/lote/detalhe/47943", "070")</f>
      </c>
      <c r="B53" s="4" t="s">
        <f>=HYPERLINK("https://rossileiloes.com.br/lote/detalhe/47943", " Lote com: 2 uni. Máquina de tricô e crochê ( Lanofix e Elgin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=HYPERLINK("https://rossileiloes.com.br/lote/detalhe/47941", "073")</f>
      </c>
      <c r="B54" s="4" t="s">
        <f>=HYPERLINK("https://rossileiloes.com.br/lote/detalhe/47941", " Lote com: 3 máquinas de trico e crochê ( Lanofix, Elgin e Singer)")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=HYPERLINK("https://rossileiloes.com.br/lote/detalhe/47942", "074")</f>
      </c>
      <c r="B55" s="4" t="s">
        <f>=HYPERLINK("https://rossileiloes.com.br/lote/detalhe/47942", " Mesa de Sinuca Bruwsuisk ( 2.80 x 1.52 m - desmontada)")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=HYPERLINK("https://rossileiloes.com.br/lote/detalhe/47945", "075")</f>
      </c>
      <c r="B56" s="4" t="s">
        <f>=HYPERLINK("https://rossileiloes.com.br/lote/detalhe/47945", " Boneca Antiga Mãezinha - falta bebê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=HYPERLINK("https://rossileiloes.com.br/lote/detalhe/47944", "076")</f>
      </c>
      <c r="B57" s="4" t="s">
        <f>=HYPERLINK("https://rossileiloes.com.br/lote/detalhe/47944", " Coleção de gravações de programas antigos de tv aberta anos 70 e 80 ( filmes telejornais programas de tv seriados)")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=HYPERLINK("https://rossileiloes.com.br/lote/detalhe/47946", "077")</f>
      </c>
      <c r="B58" s="4" t="s">
        <f>=HYPERLINK("https://rossileiloes.com.br/lote/detalhe/47946", " Coleção de Apróx. 2.000 livros ")</f>
      </c>
      <c r="C58" s="4" t="inlineStr">
        <is>
          <t>Vendido</t>
        </is>
      </c>
      <c r="D58" s="4" t="inlineStr">
        <is>
          <t>22</t>
        </is>
      </c>
      <c r="E58" s="5" t="inlineStr">
        <is>
          <t>1.650,00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=HYPERLINK("https://rossileiloes.com.br/lote/detalhe/47949", "084")</f>
      </c>
      <c r="B59" s="4" t="s">
        <f>=HYPERLINK("https://rossileiloes.com.br/lote/detalhe/47949", " Esteira R2 - Não ligando")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=HYPERLINK("https://rossileiloes.com.br/lote/detalhe/47952", "086")</f>
      </c>
      <c r="B60" s="4" t="s">
        <f>=HYPERLINK("https://rossileiloes.com.br/lote/detalhe/47952", " Lote com: Peças e quadro em alumínio de bicicleta")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=HYPERLINK("https://rossileiloes.com.br/lote/detalhe/47960", "089")</f>
      </c>
      <c r="B61" s="4" t="s">
        <f>=HYPERLINK("https://rossileiloes.com.br/lote/detalhe/47960", " Lote com: 41 uni. Telefones , 5 uni. Modens e 33 uni. Bobinas de fax")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=HYPERLINK("https://rossileiloes.com.br/lote/detalhe/47954", "091")</f>
      </c>
      <c r="B62" s="4" t="s">
        <f>=HYPERLINK("https://rossileiloes.com.br/lote/detalhe/47954", " Lote com 8 impressoras matriciais")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=HYPERLINK("https://rossileiloes.com.br/lote/detalhe/47955", "092")</f>
      </c>
      <c r="B63" s="4" t="s">
        <f>=HYPERLINK("https://rossileiloes.com.br/lote/detalhe/47955", " Boneca estrela")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=HYPERLINK("https://rossileiloes.com.br/lote/detalhe/47950", "093")</f>
      </c>
      <c r="B64" s="4" t="s">
        <f>=HYPERLINK("https://rossileiloes.com.br/lote/detalhe/47950", " Boneca estrela")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=HYPERLINK("https://rossileiloes.com.br/lote/detalhe/47958", "098")</f>
      </c>
      <c r="B65" s="4" t="s">
        <f>=HYPERLINK("https://rossileiloes.com.br/lote/detalhe/47958", " Jogo de 4 uni. Calotas de chevrolet Opala")</f>
      </c>
      <c r="C65" s="4" t="inlineStr">
        <is>
          <t>Vendido</t>
        </is>
      </c>
      <c r="D65" s="4" t="inlineStr">
        <is>
          <t>2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=HYPERLINK("https://rossileiloes.com.br/lote/detalhe/48691", "102")</f>
      </c>
      <c r="B66" s="4" t="s">
        <f>=HYPERLINK("https://rossileiloes.com.br/lote/detalhe/48691", " Faca gaúcha")</f>
      </c>
      <c r="C66" s="4" t="inlineStr">
        <is>
          <t>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=HYPERLINK("https://rossileiloes.com.br/lote/detalhe/47959", "106")</f>
      </c>
      <c r="B67" s="4" t="s">
        <f>=HYPERLINK("https://rossileiloes.com.br/lote/detalhe/47959", " Candelabro 3 velas em metal ( 25x 33cm)")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=HYPERLINK("https://rossileiloes.com.br/lote/detalhe/48690", "109")</f>
      </c>
      <c r="B68" s="4" t="s">
        <f>=HYPERLINK("https://rossileiloes.com.br/lote/detalhe/48690", " Rechaud retangular de metal banhado a prata ( 25x 38 x 26 cm)")</f>
      </c>
      <c r="C68" s="4" t="inlineStr">
        <is>
          <t>Vendido</t>
        </is>
      </c>
      <c r="D68" s="4" t="inlineStr">
        <is>
          <t>5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=HYPERLINK("https://rossileiloes.com.br/lote/detalhe/47956", "111")</f>
      </c>
      <c r="B69" s="4" t="s">
        <f>=HYPERLINK("https://rossileiloes.com.br/lote/detalhe/47956", " Cabine UV para unha")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=HYPERLINK("https://rossileiloes.com.br/lote/detalhe/47953", "114")</f>
      </c>
      <c r="B70" s="4" t="s">
        <f>=HYPERLINK("https://rossileiloes.com.br/lote/detalhe/47953", " Lote com 7 porta copos em vidro")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=HYPERLINK("https://rossileiloes.com.br/lote/detalhe/47948", "115")</f>
      </c>
      <c r="B71" s="4" t="s">
        <f>=HYPERLINK("https://rossileiloes.com.br/lote/detalhe/47948", " Projetor Sankyo super 8 Sound 700 com 1 carretel")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=HYPERLINK("https://rossileiloes.com.br/lote/detalhe/48689", "116")</f>
      </c>
      <c r="B72" s="4" t="s">
        <f>=HYPERLINK("https://rossileiloes.com.br/lote/detalhe/48689", " Centro de mesa em prata 90 ( 55 x 18 cm)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=HYPERLINK("https://rossileiloes.com.br/lote/detalhe/47961", "120")</f>
      </c>
      <c r="B73" s="4" t="s">
        <f>=HYPERLINK("https://rossileiloes.com.br/lote/detalhe/47961", " Revólver de espoleta - Zar Colt em metal e plástico")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=HYPERLINK("https://rossileiloes.com.br/lote/detalhe/47957", "121")</f>
      </c>
      <c r="B74" s="4" t="s">
        <f>=HYPERLINK("https://rossileiloes.com.br/lote/detalhe/47957", " Projetor Eumig Mark s 807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=HYPERLINK("https://rossileiloes.com.br/lote/detalhe/47951", "122")</f>
      </c>
      <c r="B75" s="4" t="s">
        <f>=HYPERLINK("https://rossileiloes.com.br/lote/detalhe/47951", " Babá eletrônica KidShine - umidificador infantil Techline - Massageador Pessoal MI - 3000")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=HYPERLINK("https://rossileiloes.com.br/lote/detalhe/48695", "123")</f>
      </c>
      <c r="B76" s="4" t="s">
        <f>=HYPERLINK("https://rossileiloes.com.br/lote/detalhe/48695", " Relógio despertador de máquina à corda BW em caixa de joaninha")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=HYPERLINK("https://rossileiloes.com.br/lote/detalhe/48692", "125")</f>
      </c>
      <c r="B77" s="4" t="s">
        <f>=HYPERLINK("https://rossileiloes.com.br/lote/detalhe/48692", " Centro de mesa em prata 90 ( 5 x 26 x 17 cm)")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=HYPERLINK("https://rossileiloes.com.br/lote/detalhe/47967", "126")</f>
      </c>
      <c r="B78" s="4" t="s">
        <f>=HYPERLINK("https://rossileiloes.com.br/lote/detalhe/47967", " Aparelho de ultrassom compact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=HYPERLINK("https://rossileiloes.com.br/lote/detalhe/47969", "127")</f>
      </c>
      <c r="B79" s="4" t="s">
        <f>=HYPERLINK("https://rossileiloes.com.br/lote/detalhe/47969", " Estátua importada de resina ( 37cm)")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=HYPERLINK("https://rossileiloes.com.br/lote/detalhe/48694", "131")</f>
      </c>
      <c r="B80" s="4" t="s">
        <f>=HYPERLINK("https://rossileiloes.com.br/lote/detalhe/48694", " Aparelho de café em metal espessurado a prata.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=HYPERLINK("https://rossileiloes.com.br/lote/detalhe/47984", "132")</f>
      </c>
      <c r="B81" s="4" t="s">
        <f>=HYPERLINK("https://rossileiloes.com.br/lote/detalhe/47984", " Luminária de mesa em porcelana")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=HYPERLINK("https://rossileiloes.com.br/lote/detalhe/47971", "133")</f>
      </c>
      <c r="B82" s="4" t="s">
        <f>=HYPERLINK("https://rossileiloes.com.br/lote/detalhe/47971", " Luminária de móvel anos 50/60 em Resina ( 43cm)")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=HYPERLINK("https://rossileiloes.com.br/lote/detalhe/47963", "134")</f>
      </c>
      <c r="B83" s="4" t="s">
        <f>=HYPERLINK("https://rossileiloes.com.br/lote/detalhe/47963", " Luminária italiana em resina ( 73cm)")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=HYPERLINK("https://rossileiloes.com.br/lote/detalhe/47980", "138")</f>
      </c>
      <c r="B84" s="4" t="s">
        <f>=HYPERLINK("https://rossileiloes.com.br/lote/detalhe/47980", " Loud - css - Speaker selector")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=HYPERLINK("https://rossileiloes.com.br/lote/detalhe/47975", "139")</f>
      </c>
      <c r="B85" s="4" t="s">
        <f>=HYPERLINK("https://rossileiloes.com.br/lote/detalhe/47975", " Faca gaúcha")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=HYPERLINK("https://rossileiloes.com.br/lote/detalhe/47978", "141")</f>
      </c>
      <c r="B86" s="4" t="s">
        <f>=HYPERLINK("https://rossileiloes.com.br/lote/detalhe/47978", " Lote com: Apróx. 199 zípers vários tipos e tamanhos")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=HYPERLINK("https://rossileiloes.com.br/lote/detalhe/47973", "143")</f>
      </c>
      <c r="B87" s="4" t="s">
        <f>=HYPERLINK("https://rossileiloes.com.br/lote/detalhe/47973", " Videogame portátil Grande Prix Racing - funcionando ( raridade)")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=HYPERLINK("https://rossileiloes.com.br/lote/detalhe/47979", "144")</f>
      </c>
      <c r="B88" s="4" t="s">
        <f>=HYPERLINK("https://rossileiloes.com.br/lote/detalhe/47979", " Projetor Sanyo PLC-200PM - Funcionando")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=HYPERLINK("https://rossileiloes.com.br/lote/detalhe/47972", "145")</f>
      </c>
      <c r="B89" s="4" t="s">
        <f>=HYPERLINK("https://rossileiloes.com.br/lote/detalhe/47972", " Toca disco Gradiente Garrand S-125")</f>
      </c>
      <c r="C89" s="4" t="inlineStr">
        <is>
          <t>Vendido</t>
        </is>
      </c>
      <c r="D89" s="4" t="inlineStr">
        <is>
          <t>6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=HYPERLINK("https://rossileiloes.com.br/lote/detalhe/47970", "147")</f>
      </c>
      <c r="B90" s="4" t="s">
        <f>=HYPERLINK("https://rossileiloes.com.br/lote/detalhe/47970", "  Mega drive Sega")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=HYPERLINK("https://rossileiloes.com.br/lote/detalhe/47965", "148")</f>
      </c>
      <c r="B91" s="4" t="s">
        <f>=HYPERLINK("https://rossileiloes.com.br/lote/detalhe/47965", " Lote com 6 jogos originais play station 2")</f>
      </c>
      <c r="C91" s="4" t="inlineStr">
        <is>
          <t>Vendido</t>
        </is>
      </c>
      <c r="D91" s="4" t="inlineStr">
        <is>
          <t>2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=HYPERLINK("https://rossileiloes.com.br/lote/detalhe/47968", "149")</f>
      </c>
      <c r="B92" s="4" t="s">
        <f>=HYPERLINK("https://rossileiloes.com.br/lote/detalhe/47968", " Coleção Bonecos Ufc ( 25 bonecos 19cm altura)")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=HYPERLINK("https://rossileiloes.com.br/lote/detalhe/47962", "150")</f>
      </c>
      <c r="B93" s="4" t="s">
        <f>=HYPERLINK("https://rossileiloes.com.br/lote/detalhe/47962", " Videogame wii com acessórios jogo guitar hero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=HYPERLINK("https://rossileiloes.com.br/lote/detalhe/47964", "151")</f>
      </c>
      <c r="B94" s="4" t="s">
        <f>=HYPERLINK("https://rossileiloes.com.br/lote/detalhe/47964", " Carrinho musical estrela ")</f>
      </c>
      <c r="C94" s="4" t="inlineStr">
        <is>
          <t>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=HYPERLINK("https://rossileiloes.com.br/lote/detalhe/47989", "152")</f>
      </c>
      <c r="B95" s="4" t="s">
        <f>=HYPERLINK("https://rossileiloes.com.br/lote/detalhe/47989", " Trenzinho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=HYPERLINK("https://rossileiloes.com.br/lote/detalhe/47986", "153")</f>
      </c>
      <c r="B96" s="4" t="s">
        <f>=HYPERLINK("https://rossileiloes.com.br/lote/detalhe/47986", " Videogame Portátil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=HYPERLINK("https://rossileiloes.com.br/lote/detalhe/47974", "154")</f>
      </c>
      <c r="B97" s="4" t="s">
        <f>=HYPERLINK("https://rossileiloes.com.br/lote/detalhe/47974", " Brinquedo casa da Barbie dos sonhos")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=HYPERLINK("https://rossileiloes.com.br/lote/detalhe/47966", "156")</f>
      </c>
      <c r="B98" s="4" t="s">
        <f>=HYPERLINK("https://rossileiloes.com.br/lote/detalhe/47966", " Lote com: 3 relógios de bolso de metal 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=HYPERLINK("https://rossileiloes.com.br/lote/detalhe/48693", "157")</f>
      </c>
      <c r="B99" s="4" t="s">
        <f>=HYPERLINK("https://rossileiloes.com.br/lote/detalhe/48693", " Bule em metal espessurado à prata DAREL BERRD ( 20cm)")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=HYPERLINK("https://rossileiloes.com.br/lote/detalhe/47981", "158")</f>
      </c>
      <c r="B100" s="4" t="s">
        <f>=HYPERLINK("https://rossileiloes.com.br/lote/detalhe/47981", " Duplicador de "Slite Ohnar Zoom Reverser Japan", 16x8x,6,5cm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=HYPERLINK("https://rossileiloes.com.br/lote/detalhe/47982", "159")</f>
      </c>
      <c r="B101" s="4" t="s">
        <f>=HYPERLINK("https://rossileiloes.com.br/lote/detalhe/47982", " Lente Tamron 35-135mm 1:3.5-4.2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=HYPERLINK("https://rossileiloes.com.br/lote/detalhe/47985", "160")</f>
      </c>
      <c r="B102" s="4" t="s">
        <f>=HYPERLINK("https://rossileiloes.com.br/lote/detalhe/47985", " Antiga câmera fotográfica Nikon N2020 - AF, com lente AF Nikkor 50mm e case em couro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=HYPERLINK("https://rossileiloes.com.br/lote/detalhe/47977", "163")</f>
      </c>
      <c r="B103" s="4" t="s">
        <f>=HYPERLINK("https://rossileiloes.com.br/lote/detalhe/47977", " Escultura em resina ( 64 x 15 x 15) - Rio de janeiro - RJ")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=HYPERLINK("https://rossileiloes.com.br/lote/detalhe/47990", "164")</f>
      </c>
      <c r="B104" s="4" t="s">
        <f>=HYPERLINK("https://rossileiloes.com.br/lote/detalhe/47990", " Castiçal em metal espessurado para 5 velas ( 36 x 32 x 34 cm) - RIO DE JANEIRO - RJ")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=HYPERLINK("https://rossileiloes.com.br/lote/detalhe/47987", "165")</f>
      </c>
      <c r="B105" s="4" t="s">
        <f>=HYPERLINK("https://rossileiloes.com.br/lote/detalhe/47987", " Lente MINOLTA MC TELE ROKKOR - PE, 1:4.5, 200mm,")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=HYPERLINK("https://rossileiloes.com.br/lote/detalhe/47991", "166")</f>
      </c>
      <c r="B106" s="4" t="s">
        <f>=HYPERLINK("https://rossileiloes.com.br/lote/detalhe/47991", " Relógio masculino TOMMY HILFIGER water proof, 100% aço preto")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=HYPERLINK("https://rossileiloes.com.br/lote/detalhe/47976", "167")</f>
      </c>
      <c r="B107" s="4" t="s">
        <f>=HYPERLINK("https://rossileiloes.com.br/lote/detalhe/47976", " LENTE CANON MADE IN JAPAN PARA MÁQUINA FOTOGRÁFICA 100-200mm 1:5.6 S.C")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=HYPERLINK("https://rossileiloes.com.br/lote/detalhe/48696", "169")</f>
      </c>
      <c r="B108" s="4" t="s">
        <f>=HYPERLINK("https://rossileiloes.com.br/lote/detalhe/48696", " Lote com: 3 bules de coleção em metal espessurado à prata")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=HYPERLINK("https://rossileiloes.com.br/lote/detalhe/47983", "170")</f>
      </c>
      <c r="B109" s="4" t="s">
        <f>=HYPERLINK("https://rossileiloes.com.br/lote/detalhe/47983", " Câmera fotográfica Pentax, modelo ZX-10, 35 mm com objetiva 35-80 mm.")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=HYPERLINK("https://rossileiloes.com.br/lote/detalhe/47993", "171")</f>
      </c>
      <c r="B110" s="4" t="s">
        <f>=HYPERLINK("https://rossileiloes.com.br/lote/detalhe/47993", " Paliteiro Espessurado à prata ( 17cm)")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=HYPERLINK("https://rossileiloes.com.br/lote/detalhe/47992", "172")</f>
      </c>
      <c r="B111" s="4" t="s">
        <f>=HYPERLINK("https://rossileiloes.com.br/lote/detalhe/47992", " Câmera fotográfica Pentax, modelo ZX-10, 35 mm com objetiva 35-80 mm.")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=HYPERLINK("https://rossileiloes.com.br/lote/detalhe/48698", "175")</f>
      </c>
      <c r="B112" s="4" t="s">
        <f>=HYPERLINK("https://rossileiloes.com.br/lote/detalhe/48698", " Travessa funda em metal espessurado a prata, fabricação Meridional e Sheffield")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=HYPERLINK("https://rossileiloes.com.br/lote/detalhe/47996", "176")</f>
      </c>
      <c r="B113" s="4" t="s">
        <f>=HYPERLINK("https://rossileiloes.com.br/lote/detalhe/47996", " Enciclopédia Britannia Great Books of the Western World, publicada pela Encyclopedia Britannia, Inc., Chicago, 1952. Encadernação de luxo com 49 volumes")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=HYPERLINK("https://rossileiloes.com.br/lote/detalhe/47994", "177")</f>
      </c>
      <c r="B114" s="4" t="s">
        <f>=HYPERLINK("https://rossileiloes.com.br/lote/detalhe/47994", " Lente TAMRON macro 80-200mm, 18cm")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=HYPERLINK("https://rossileiloes.com.br/lote/detalhe/47988", "178")</f>
      </c>
      <c r="B115" s="4" t="s">
        <f>=HYPERLINK("https://rossileiloes.com.br/lote/detalhe/47988", " Câmera japonesa da marca sony Cyber-shot modelo dsc f828 . Falta bateria. Acompanha carregador e case")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=HYPERLINK("https://rossileiloes.com.br/lote/detalhe/48697", "180")</f>
      </c>
      <c r="B116" s="4" t="s">
        <f>=HYPERLINK("https://rossileiloes.com.br/lote/detalhe/48697", " TÊTE-A-TÊTE - Em metal e banho em prata, composto de bule, leiteira, açucareiro e bandeja.Total 4(quatro)Peças")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=HYPERLINK("https://rossileiloes.com.br/lote/detalhe/47995", "181")</f>
      </c>
      <c r="B117" s="4" t="s">
        <f>=HYPERLINK("https://rossileiloes.com.br/lote/detalhe/47995", " PHILCO, TELEJOGO - Antigo vídeo game executados em madeira, metal e plástico. Anos 70")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=HYPERLINK("https://rossileiloes.com.br/lote/detalhe/47998", "182")</f>
      </c>
      <c r="B118" s="4" t="s">
        <f>=HYPERLINK("https://rossileiloes.com.br/lote/detalhe/47998", " FAMILY GAME - Antigo vídeo game com dois controles acondicionados em caixa de papelão original. Acompanham 2 cartuchos e cabo de energia")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=HYPERLINK("https://rossileiloes.com.br/lote/detalhe/48002", "183")</f>
      </c>
      <c r="B119" s="4" t="s">
        <f>=HYPERLINK("https://rossileiloes.com.br/lote/detalhe/48002", " lote com: 3 garrafas de vinho português ( lacradas) 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=HYPERLINK("https://rossileiloes.com.br/lote/detalhe/48005", "187")</f>
      </c>
      <c r="B120" s="4" t="s">
        <f>=HYPERLINK("https://rossileiloes.com.br/lote/detalhe/48005", " Lente para Máquina fotográfica AUS JENA ( 23x13cm)")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=HYPERLINK("https://rossileiloes.com.br/lote/detalhe/48007", "188")</f>
      </c>
      <c r="B121" s="4" t="s">
        <f>=HYPERLINK("https://rossileiloes.com.br/lote/detalhe/48007", " Lente Soligor Japonesa com case")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=HYPERLINK("https://rossileiloes.com.br/lote/detalhe/48001", "189")</f>
      </c>
      <c r="B122" s="4" t="s">
        <f>=HYPERLINK("https://rossileiloes.com.br/lote/detalhe/48001", " Câmera fotográfica CARENA SX300 Com estojo e manual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=HYPERLINK("https://rossileiloes.com.br/lote/detalhe/48700", "190")</f>
      </c>
      <c r="B123" s="4" t="s">
        <f>=HYPERLINK("https://rossileiloes.com.br/lote/detalhe/48700", " Vaso em metal espessurado a prata ( 27cm)")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=HYPERLINK("https://rossileiloes.com.br/lote/detalhe/48699", "191")</f>
      </c>
      <c r="B124" s="4" t="s">
        <f>=HYPERLINK("https://rossileiloes.com.br/lote/detalhe/48699", " Conjunto de Saleiro, pimenteiro e pimenta em grãos em metal espessurado a prata 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=HYPERLINK("https://rossileiloes.com.br/lote/detalhe/48000", "192")</f>
      </c>
      <c r="B125" s="4" t="s">
        <f>=HYPERLINK("https://rossileiloes.com.br/lote/detalhe/48000", " Máquina fotográfica Canon EOS 500 ( 9 x 13 x 14 cm) 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=HYPERLINK("https://rossileiloes.com.br/lote/detalhe/48006", "193")</f>
      </c>
      <c r="B126" s="4" t="s">
        <f>=HYPERLINK("https://rossileiloes.com.br/lote/detalhe/48006", " Máquina de preencher cheque - Check - pronto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=HYPERLINK("https://rossileiloes.com.br/lote/detalhe/47997", "194")</f>
      </c>
      <c r="B127" s="4" t="s">
        <f>=HYPERLINK("https://rossileiloes.com.br/lote/detalhe/47997", " Lente Tamron for pentax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=HYPERLINK("https://rossileiloes.com.br/lote/detalhe/47999", "195")</f>
      </c>
      <c r="B128" s="4" t="s">
        <f>=HYPERLINK("https://rossileiloes.com.br/lote/detalhe/47999", " Philips respironics")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=HYPERLINK("https://rossileiloes.com.br/lote/detalhe/48004", "197")</f>
      </c>
      <c r="B129" s="4" t="s">
        <f>=HYPERLINK("https://rossileiloes.com.br/lote/detalhe/48004", " Máquina Zenith 122k Com lente disparador flash e bolsa")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=HYPERLINK("https://rossileiloes.com.br/lote/detalhe/48003", "198")</f>
      </c>
      <c r="B130" s="4" t="s">
        <f>=HYPERLINK("https://rossileiloes.com.br/lote/detalhe/48003", " Gear VR com controle")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=HYPERLINK("https://rossileiloes.com.br/lote/detalhe/48008", "203")</f>
      </c>
      <c r="B131" s="4" t="s">
        <f>=HYPERLINK("https://rossileiloes.com.br/lote/detalhe/48008", "Corrente fechada ( 32cm)")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=HYPERLINK("https://rossileiloes.com.br/lote/detalhe/48009", "206")</f>
      </c>
      <c r="B132" s="4" t="s">
        <f>=HYPERLINK("https://rossileiloes.com.br/lote/detalhe/48009", "lote com: + 400 cards de campeonato de futebol italiano")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=HYPERLINK("https://rossileiloes.com.br/lote/detalhe/48010", "209")</f>
      </c>
      <c r="B133" s="4" t="s">
        <f>=HYPERLINK("https://rossileiloes.com.br/lote/detalhe/48010", "Par de Bules em prata 90 ( 18 x 13 cm) - Sheffield")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=HYPERLINK("https://rossileiloes.com.br/lote/detalhe/48011", "210")</f>
      </c>
      <c r="B134" s="4" t="s">
        <f>=HYPERLINK("https://rossileiloes.com.br/lote/detalhe/48011", "Par de mini jarras em prata 90 (15 x16cm) - Original Wellner")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=HYPERLINK("https://rossileiloes.com.br/lote/detalhe/48012", "211")</f>
      </c>
      <c r="B135" s="4" t="s">
        <f>=HYPERLINK("https://rossileiloes.com.br/lote/detalhe/48012", "Par de jarras em prata 90 ( 16 x 16 cm) - Sheffield")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=HYPERLINK("https://rossileiloes.com.br/lote/detalhe/48013", "212")</f>
      </c>
      <c r="B136" s="4" t="s">
        <f>=HYPERLINK("https://rossileiloes.com.br/lote/detalhe/48013", "Par de bules em prata 90 ( 17 x 18cm) - Sheffield")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=HYPERLINK("https://rossileiloes.com.br/lote/detalhe/48014", "213")</f>
      </c>
      <c r="B137" s="4" t="s">
        <f>=HYPERLINK("https://rossileiloes.com.br/lote/detalhe/48014", "Jarra em Prata 90 ( 22 x23 cm)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=HYPERLINK("https://rossileiloes.com.br/lote/detalhe/48015", "214")</f>
      </c>
      <c r="B138" s="4" t="s">
        <f>=HYPERLINK("https://rossileiloes.com.br/lote/detalhe/48015", "Relógio Manoel Bernardes")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=HYPERLINK("https://rossileiloes.com.br/lote/detalhe/48016", "215")</f>
      </c>
      <c r="B139" s="4" t="s">
        <f>=HYPERLINK("https://rossileiloes.com.br/lote/detalhe/48016", "Par de remos")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=HYPERLINK("https://rossileiloes.com.br/lote/detalhe/48017", "216")</f>
      </c>
      <c r="B140" s="4" t="s">
        <f>=HYPERLINK("https://rossileiloes.com.br/lote/detalhe/48017", "Lote com: 30 conjuntos de calça e blusão - vários modelos e tamanhos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=HYPERLINK("https://rossileiloes.com.br/lote/detalhe/48018", "217")</f>
      </c>
      <c r="B141" s="4" t="s">
        <f>=HYPERLINK("https://rossileiloes.com.br/lote/detalhe/48018", "Relógio Mido Automatic Multifort")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=HYPERLINK("https://rossileiloes.com.br/lote/detalhe/48019", "218")</f>
      </c>
      <c r="B142" s="4" t="s">
        <f>=HYPERLINK("https://rossileiloes.com.br/lote/detalhe/48019", "Lote com: Rádios, toca fitas, grampeadors, tvs antigas, projetores ( 150 itens)")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=HYPERLINK("https://rossileiloes.com.br/lote/detalhe/48020", "219")</f>
      </c>
      <c r="B143" s="4" t="s">
        <f>=HYPERLINK("https://rossileiloes.com.br/lote/detalhe/48020", "Lote com: 70 petecas sem uso")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=HYPERLINK("https://rossileiloes.com.br/lote/detalhe/48021", "221")</f>
      </c>
      <c r="B144" s="4" t="s">
        <f>=HYPERLINK("https://rossileiloes.com.br/lote/detalhe/48021", "Lote com: máquina de moer carne, rolo de filmes, plástico e utensílios 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=HYPERLINK("https://rossileiloes.com.br/lote/detalhe/48022", "223")</f>
      </c>
      <c r="B145" s="4" t="s">
        <f>=HYPERLINK("https://rossileiloes.com.br/lote/detalhe/48022", "Lote com: Máquinas registradoras, celulares, gravador, máquina fotográfica, picador de papel, projetor ( 26 itens)")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=HYPERLINK("https://rossileiloes.com.br/lote/detalhe/48023", "224")</f>
      </c>
      <c r="B146" s="4" t="s">
        <f>=HYPERLINK("https://rossileiloes.com.br/lote/detalhe/48023", "Lote com: 3 filmadoras antigas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=HYPERLINK("https://rossileiloes.com.br/lote/detalhe/48024", "225")</f>
      </c>
      <c r="B147" s="4" t="s">
        <f>=HYPERLINK("https://rossileiloes.com.br/lote/detalhe/48024", "Luminária de mesa antiga banhada a prata déc. 80")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=HYPERLINK("https://rossileiloes.com.br/lote/detalhe/48025", "226")</f>
      </c>
      <c r="B148" s="4" t="s">
        <f>=HYPERLINK("https://rossileiloes.com.br/lote/detalhe/48025", "Lote com: Cds curso de montagem, livros e fitas de idiomas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=HYPERLINK("https://rossileiloes.com.br/lote/detalhe/48026", "227")</f>
      </c>
      <c r="B149" s="4" t="s">
        <f>=HYPERLINK("https://rossileiloes.com.br/lote/detalhe/48026", "Coleção de cartões telefônicos - Apróx 2.500 cartões 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=HYPERLINK("https://rossileiloes.com.br/lote/detalhe/48027", "228")</f>
      </c>
      <c r="B150" s="4" t="s">
        <f>=HYPERLINK("https://rossileiloes.com.br/lote/detalhe/48027", "Lote com 14 janelas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=HYPERLINK("https://rossileiloes.com.br/lote/detalhe/48028", "229")</f>
      </c>
      <c r="B151" s="4" t="s">
        <f>=HYPERLINK("https://rossileiloes.com.br/lote/detalhe/48028", "Lote com: 12 sacos de areia para gatos")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=HYPERLINK("https://rossileiloes.com.br/lote/detalhe/48029", "230")</f>
      </c>
      <c r="B152" s="4" t="s">
        <f>=HYPERLINK("https://rossileiloes.com.br/lote/detalhe/48029", "Vaso e bidê Déc 80")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=HYPERLINK("https://rossileiloes.com.br/lote/detalhe/48030", "231")</f>
      </c>
      <c r="B153" s="4" t="s">
        <f>=HYPERLINK("https://rossileiloes.com.br/lote/detalhe/48030", "Lote com: 5 uni. Bandeja de inox. ( 55 x 33 cm)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=HYPERLINK("https://rossileiloes.com.br/lote/detalhe/48031", "233")</f>
      </c>
      <c r="B154" s="4" t="s">
        <f>=HYPERLINK("https://rossileiloes.com.br/lote/detalhe/48031", "Mini tv Symphinic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=HYPERLINK("https://rossileiloes.com.br/lote/detalhe/48032", "234")</f>
      </c>
      <c r="B155" s="4" t="s">
        <f>=HYPERLINK("https://rossileiloes.com.br/lote/detalhe/48032", "Plataforma vibratória 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=HYPERLINK("https://rossileiloes.com.br/lote/detalhe/48033", "235")</f>
      </c>
      <c r="B156" s="4" t="s">
        <f>=HYPERLINK("https://rossileiloes.com.br/lote/detalhe/48033", "Tv Mitsubishi com controle remoto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=HYPERLINK("https://rossileiloes.com.br/lote/detalhe/48034", "236")</f>
      </c>
      <c r="B157" s="4" t="s">
        <f>=HYPERLINK("https://rossileiloes.com.br/lote/detalhe/48034", "Antiga tv colorida Telefunken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=HYPERLINK("https://rossileiloes.com.br/lote/detalhe/48035", "237")</f>
      </c>
      <c r="B158" s="4" t="s">
        <f>=HYPERLINK("https://rossileiloes.com.br/lote/detalhe/48035", "Antiga tv Philco Deluxe 17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=HYPERLINK("https://rossileiloes.com.br/lote/detalhe/48036", "238")</f>
      </c>
      <c r="B159" s="4" t="s">
        <f>=HYPERLINK("https://rossileiloes.com.br/lote/detalhe/48036", "Tv antiga Semp Toshiba Max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=HYPERLINK("https://rossileiloes.com.br/lote/detalhe/48037", "239")</f>
      </c>
      <c r="B160" s="4" t="s">
        <f>=HYPERLINK("https://rossileiloes.com.br/lote/detalhe/48037", "Tv antiga Philips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=HYPERLINK("https://rossileiloes.com.br/lote/detalhe/48038", "240")</f>
      </c>
      <c r="B161" s="4" t="s">
        <f>=HYPERLINK("https://rossileiloes.com.br/lote/detalhe/48038", "Tv antiga Silver point japan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=HYPERLINK("https://rossileiloes.com.br/lote/detalhe/48039", "241")</f>
      </c>
      <c r="B162" s="4" t="s">
        <f>=HYPERLINK("https://rossileiloes.com.br/lote/detalhe/48039", "Tv antiga Sharp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=HYPERLINK("https://rossileiloes.com.br/lote/detalhe/48040", "242")</f>
      </c>
      <c r="B163" s="4" t="s">
        <f>=HYPERLINK("https://rossileiloes.com.br/lote/detalhe/48040", "Tv antiga Philips ")</f>
      </c>
      <c r="C163" s="4" t="inlineStr">
        <is>
          <t>Não vendido</t>
        </is>
      </c>
      <c r="D163" s="4" t="inlineStr">
        <is>
          <t>7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=HYPERLINK("https://rossileiloes.com.br/lote/detalhe/48041", "243")</f>
      </c>
      <c r="B164" s="4" t="s">
        <f>=HYPERLINK("https://rossileiloes.com.br/lote/detalhe/48041", "Tv antiga Philco Ford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=HYPERLINK("https://rossileiloes.com.br/lote/detalhe/48042", "244")</f>
      </c>
      <c r="B165" s="4" t="s">
        <f>=HYPERLINK("https://rossileiloes.com.br/lote/detalhe/48042", "Tv Antiga Semp Toshiba Max collor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=HYPERLINK("https://rossileiloes.com.br/lote/detalhe/48043", "245")</f>
      </c>
      <c r="B166" s="4" t="s">
        <f>=HYPERLINK("https://rossileiloes.com.br/lote/detalhe/48043", "Lote com: 22 gravadores de DVD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=HYPERLINK("https://rossileiloes.com.br/lote/detalhe/48044", "246")</f>
      </c>
      <c r="B167" s="4" t="s">
        <f>=HYPERLINK("https://rossileiloes.com.br/lote/detalhe/48044", "Lote com 2 uni. Abajur 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=HYPERLINK("https://rossileiloes.com.br/lote/detalhe/48045", "247")</f>
      </c>
      <c r="B168" s="4" t="s">
        <f>=HYPERLINK("https://rossileiloes.com.br/lote/detalhe/48045", "Kit laringoscópio c/ 3 Lâminas missouri com lanterna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=HYPERLINK("https://rossileiloes.com.br/lote/detalhe/48046", "248")</f>
      </c>
      <c r="B169" s="4" t="s">
        <f>=HYPERLINK("https://rossileiloes.com.br/lote/detalhe/48046", "Kit para café - 7 peças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=HYPERLINK("https://rossileiloes.com.br/lote/detalhe/48047", "249")</f>
      </c>
      <c r="B170" s="4" t="s">
        <f>=HYPERLINK("https://rossileiloes.com.br/lote/detalhe/48047", "Panela de pressão 5 litros meridional alumnox 18/10")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=HYPERLINK("https://rossileiloes.com.br/lote/detalhe/48048", "250")</f>
      </c>
      <c r="B171" s="4" t="s">
        <f>=HYPERLINK("https://rossileiloes.com.br/lote/detalhe/48048", "Boneco fofão ( 60cm)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=HYPERLINK("https://rossileiloes.com.br/lote/detalhe/48049", "251")</f>
      </c>
      <c r="B172" s="4" t="s">
        <f>=HYPERLINK("https://rossileiloes.com.br/lote/detalhe/48049", "Lote com: facas, porta mantientos, vasilhas ( 170 itens)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=HYPERLINK("https://rossileiloes.com.br/lote/detalhe/48050", "253")</f>
      </c>
      <c r="B173" s="4" t="s">
        <f>=HYPERLINK("https://rossileiloes.com.br/lote/detalhe/48050", "Ferro Industrial Á Vapor Takara 110v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=HYPERLINK("https://rossileiloes.com.br/lote/detalhe/48051", "254")</f>
      </c>
      <c r="B174" s="4" t="s">
        <f>=HYPERLINK("https://rossileiloes.com.br/lote/detalhe/48051", "Conjunto para cama de casal importado")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=HYPERLINK("https://rossileiloes.com.br/lote/detalhe/48114", "255")</f>
      </c>
      <c r="B175" s="4" t="s">
        <f>=HYPERLINK("https://rossileiloes.com.br/lote/detalhe/48114", " Cadeira odontológica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=HYPERLINK("https://rossileiloes.com.br/lote/detalhe/48123", "256")</f>
      </c>
      <c r="B176" s="4" t="s">
        <f>=HYPERLINK("https://rossileiloes.com.br/lote/detalhe/48123", " Cadeira odontológica 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=HYPERLINK("https://rossileiloes.com.br/lote/detalhe/48127", "257")</f>
      </c>
      <c r="B177" s="4" t="s">
        <f>=HYPERLINK("https://rossileiloes.com.br/lote/detalhe/48127", " Cadeira odontológica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=HYPERLINK("https://rossileiloes.com.br/lote/detalhe/48124", "258")</f>
      </c>
      <c r="B178" s="4" t="s">
        <f>=HYPERLINK("https://rossileiloes.com.br/lote/detalhe/48124", " Cadeira odontológica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=HYPERLINK("https://rossileiloes.com.br/lote/detalhe/48119", "259")</f>
      </c>
      <c r="B179" s="4" t="s">
        <f>=HYPERLINK("https://rossileiloes.com.br/lote/detalhe/48119", " Cadeira odontológica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=HYPERLINK("https://rossileiloes.com.br/lote/detalhe/48118", "260")</f>
      </c>
      <c r="B180" s="4" t="s">
        <f>=HYPERLINK("https://rossileiloes.com.br/lote/detalhe/48118", " Cadeira odontológica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=HYPERLINK("https://rossileiloes.com.br/lote/detalhe/48112", "261")</f>
      </c>
      <c r="B181" s="4" t="s">
        <f>=HYPERLINK("https://rossileiloes.com.br/lote/detalhe/48112", " Cadeira odontológica 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=HYPERLINK("https://rossileiloes.com.br/lote/detalhe/48122", "262")</f>
      </c>
      <c r="B182" s="4" t="s">
        <f>=HYPERLINK("https://rossileiloes.com.br/lote/detalhe/48122", " Cadeira odontológica 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=HYPERLINK("https://rossileiloes.com.br/lote/detalhe/48120", "263")</f>
      </c>
      <c r="B183" s="4" t="s">
        <f>=HYPERLINK("https://rossileiloes.com.br/lote/detalhe/48120", " Cadeira odontológica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=HYPERLINK("https://rossileiloes.com.br/lote/detalhe/48125", "264")</f>
      </c>
      <c r="B184" s="4" t="s">
        <f>=HYPERLINK("https://rossileiloes.com.br/lote/detalhe/48125", " Cadeira odontológica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=HYPERLINK("https://rossileiloes.com.br/lote/detalhe/48126", "265")</f>
      </c>
      <c r="B185" s="4" t="s">
        <f>=HYPERLINK("https://rossileiloes.com.br/lote/detalhe/48126", " Cadeira odontológica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=HYPERLINK("https://rossileiloes.com.br/lote/detalhe/48128", "266")</f>
      </c>
      <c r="B186" s="4" t="s">
        <f>=HYPERLINK("https://rossileiloes.com.br/lote/detalhe/48128", " Cadeira odontológica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=HYPERLINK("https://rossileiloes.com.br/lote/detalhe/48110", "267")</f>
      </c>
      <c r="B187" s="4" t="s">
        <f>=HYPERLINK("https://rossileiloes.com.br/lote/detalhe/48110", " Lote com: 1020 linhas e 214 linhas Anchor")</f>
      </c>
      <c r="C187" s="4" t="inlineStr">
        <is>
          <t>Vendido</t>
        </is>
      </c>
      <c r="D187" s="4" t="inlineStr">
        <is>
          <t>5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=HYPERLINK("https://rossileiloes.com.br/lote/detalhe/48116", "268")</f>
      </c>
      <c r="B188" s="4" t="s">
        <f>=HYPERLINK("https://rossileiloes.com.br/lote/detalhe/48116", " Relógio déc. 80 em metal Branco - funcionando")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=HYPERLINK("https://rossileiloes.com.br/lote/detalhe/48117", "269")</f>
      </c>
      <c r="B189" s="4" t="s">
        <f>=HYPERLINK("https://rossileiloes.com.br/lote/detalhe/48117", " Adaga Chinesa em metal , detalhes dourados, lâmina em aço - 26cm")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=HYPERLINK("https://rossileiloes.com.br/lote/detalhe/48115", "270")</f>
      </c>
      <c r="B190" s="4" t="s">
        <f>=HYPERLINK("https://rossileiloes.com.br/lote/detalhe/48115", " Galheteiro - 5 pçs.")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=HYPERLINK("https://rossileiloes.com.br/lote/detalhe/48111", "271")</f>
      </c>
      <c r="B191" s="4" t="s">
        <f>=HYPERLINK("https://rossileiloes.com.br/lote/detalhe/48111", " Licoreira em cristal Baccarat - séc XIX - 26cm altura")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=HYPERLINK("https://rossileiloes.com.br/lote/detalhe/48121", "272")</f>
      </c>
      <c r="B192" s="4" t="s">
        <f>=HYPERLINK("https://rossileiloes.com.br/lote/detalhe/48121", " Incensário de dragão ( 24 x 8 x 9 cm) 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=HYPERLINK("https://rossileiloes.com.br/lote/detalhe/48113", "273")</f>
      </c>
      <c r="B193" s="4" t="s">
        <f>=HYPERLINK("https://rossileiloes.com.br/lote/detalhe/48113", " Escultura em metal cromado - 11 cm")</f>
      </c>
      <c r="C193" s="4" t="inlineStr">
        <is>
          <t>Não vendido</t>
        </is>
      </c>
      <c r="D193" s="4" t="inlineStr">
        <is>
          <t>3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=HYPERLINK("https://rossileiloes.com.br/lote/detalhe/48130", "274")</f>
      </c>
      <c r="B194" s="4" t="s">
        <f>=HYPERLINK("https://rossileiloes.com.br/lote/detalhe/48130", " Lote com: 10 balanças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=HYPERLINK("https://rossileiloes.com.br/lote/detalhe/48129", "275")</f>
      </c>
      <c r="B195" s="4" t="s">
        <f>=HYPERLINK("https://rossileiloes.com.br/lote/detalhe/48129", " Lote com: Estufa, balanças de precisão e equipamentos para laboratório")</f>
      </c>
      <c r="C195" s="4" t="inlineStr">
        <is>
          <t>Vendido</t>
        </is>
      </c>
      <c r="D195" s="4" t="inlineStr">
        <is>
          <t>9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=HYPERLINK("https://rossileiloes.com.br/lote/detalhe/48131", "276")</f>
      </c>
      <c r="B196" s="4" t="s">
        <f>=HYPERLINK("https://rossileiloes.com.br/lote/detalhe/48131", " Galheteiro em metal espessurado a prata, guarnição em prata 90 - EBERLE")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=HYPERLINK("https://rossileiloes.com.br/lote/detalhe/48132", "277")</f>
      </c>
      <c r="B197" s="4" t="s">
        <f>=HYPERLINK("https://rossileiloes.com.br/lote/detalhe/48132", " Lote com: 15 balanças diversas")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=HYPERLINK("https://rossileiloes.com.br/lote/detalhe/48141", "278")</f>
      </c>
      <c r="B198" s="4" t="s">
        <f>=HYPERLINK("https://rossileiloes.com.br/lote/detalhe/48141", " Castiçais em vidro soprado - 40 cm")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=HYPERLINK("https://rossileiloes.com.br/lote/detalhe/48142", "279")</f>
      </c>
      <c r="B199" s="4" t="s">
        <f>=HYPERLINK("https://rossileiloes.com.br/lote/detalhe/48142", " Lote com: 15 balanças diversas")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=HYPERLINK("https://rossileiloes.com.br/lote/detalhe/48140", "280")</f>
      </c>
      <c r="B200" s="4" t="s">
        <f>=HYPERLINK("https://rossileiloes.com.br/lote/detalhe/48140", " Taças de pé Alto para vinho - importadas - vidro - 6 uni. ( 10 x 6.5cm)")</f>
      </c>
      <c r="C200" s="4" t="inlineStr">
        <is>
          <t>Vendido</t>
        </is>
      </c>
      <c r="D200" s="4" t="inlineStr">
        <is>
          <t>3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=HYPERLINK("https://rossileiloes.com.br/lote/detalhe/48138", "281")</f>
      </c>
      <c r="B201" s="4" t="s">
        <f>=HYPERLINK("https://rossileiloes.com.br/lote/detalhe/48138", " Taças de pé Alto para vinho - importadas - vidro - 5 uni. ( 10 x 6.5cm)")</f>
      </c>
      <c r="C201" s="4" t="inlineStr">
        <is>
          <t>Vendido</t>
        </is>
      </c>
      <c r="D201" s="4" t="inlineStr">
        <is>
          <t>4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=HYPERLINK("https://rossileiloes.com.br/lote/detalhe/48139", "282")</f>
      </c>
      <c r="B202" s="4" t="s">
        <f>=HYPERLINK("https://rossileiloes.com.br/lote/detalhe/48139", " Taças de pé Alto para vinho - importadas - vidro - 6 uni. ( 10 x 6.5cm)")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=HYPERLINK("https://rossileiloes.com.br/lote/detalhe/48133", "283")</f>
      </c>
      <c r="B203" s="4" t="s">
        <f>=HYPERLINK("https://rossileiloes.com.br/lote/detalhe/48133", " Faqueiro com 130 peças ")</f>
      </c>
      <c r="C203" s="4" t="inlineStr">
        <is>
          <t>Não vendido</t>
        </is>
      </c>
      <c r="D203" s="4" t="inlineStr">
        <is>
          <t>12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=HYPERLINK("https://rossileiloes.com.br/lote/detalhe/48146", "284")</f>
      </c>
      <c r="B204" s="4" t="s">
        <f>=HYPERLINK("https://rossileiloes.com.br/lote/detalhe/48146", " Lote com: 15 balanças diversas")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=HYPERLINK("https://rossileiloes.com.br/lote/detalhe/48145", "285")</f>
      </c>
      <c r="B205" s="4" t="s">
        <f>=HYPERLINK("https://rossileiloes.com.br/lote/detalhe/48145", " Bule e leiteira em metal espessurado a prata ")</f>
      </c>
      <c r="C205" s="4" t="inlineStr">
        <is>
          <t>Vendido</t>
        </is>
      </c>
      <c r="D205" s="4" t="inlineStr">
        <is>
          <t>3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=HYPERLINK("https://rossileiloes.com.br/lote/detalhe/48147", "286")</f>
      </c>
      <c r="B206" s="4" t="s">
        <f>=HYPERLINK("https://rossileiloes.com.br/lote/detalhe/48147", " Lote com: Caixas de som, video cassetes, toca fitas - etc.")</f>
      </c>
      <c r="C206" s="4" t="inlineStr">
        <is>
          <t>Não vendido</t>
        </is>
      </c>
      <c r="D206" s="4" t="inlineStr">
        <is>
          <t>3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=HYPERLINK("https://rossileiloes.com.br/lote/detalhe/48148", "287")</f>
      </c>
      <c r="B207" s="4" t="s">
        <f>=HYPERLINK("https://rossileiloes.com.br/lote/detalhe/48148", " Jogo de chá e café - 5 peças - Prata Wolff")</f>
      </c>
      <c r="C207" s="4" t="inlineStr">
        <is>
          <t>Não vendido</t>
        </is>
      </c>
      <c r="D207" s="4" t="inlineStr">
        <is>
          <t>7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=HYPERLINK("https://rossileiloes.com.br/lote/detalhe/48149", "288")</f>
      </c>
      <c r="B208" s="4" t="s">
        <f>=HYPERLINK("https://rossileiloes.com.br/lote/detalhe/48149", " Lote com: 15 balanças diversas")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=HYPERLINK("https://rossileiloes.com.br/lote/detalhe/48150", "289")</f>
      </c>
      <c r="B209" s="4" t="s">
        <f>=HYPERLINK("https://rossileiloes.com.br/lote/detalhe/48150", " Licoreira em metal espessurado a prata - 8 cálices - ( 16 x 24cm)")</f>
      </c>
      <c r="C209" s="4" t="inlineStr">
        <is>
          <t>Vendido</t>
        </is>
      </c>
      <c r="D209" s="4" t="inlineStr">
        <is>
          <t>5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=HYPERLINK("https://rossileiloes.com.br/lote/detalhe/48151", "290")</f>
      </c>
      <c r="B210" s="4" t="s">
        <f>=HYPERLINK("https://rossileiloes.com.br/lote/detalhe/48151", " Lote com: 2 uni. Teclados ( Yamaha e Roland )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=HYPERLINK("https://rossileiloes.com.br/lote/detalhe/48152", "291")</f>
      </c>
      <c r="B211" s="4" t="s">
        <f>=HYPERLINK("https://rossileiloes.com.br/lote/detalhe/48152", " Ânfora francesa - Séc XIX em ferro - decoração em fios de ouro - Alça em metal")</f>
      </c>
      <c r="C211" s="4" t="inlineStr">
        <is>
          <t>Vendido</t>
        </is>
      </c>
      <c r="D211" s="4" t="inlineStr">
        <is>
          <t>5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=HYPERLINK("https://rossileiloes.com.br/lote/detalhe/48153", "292")</f>
      </c>
      <c r="B212" s="4" t="s">
        <f>=HYPERLINK("https://rossileiloes.com.br/lote/detalhe/48153", " Filtro em porcelana Nerina Louveira - 50 cm")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=HYPERLINK("https://rossileiloes.com.br/lote/detalhe/48154", "293")</f>
      </c>
      <c r="B213" s="4" t="s">
        <f>=HYPERLINK("https://rossileiloes.com.br/lote/detalhe/48154", " Filtro de porcelana - 43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=HYPERLINK("https://rossileiloes.com.br/lote/detalhe/48165", "294")</f>
      </c>
      <c r="B214" s="4" t="s">
        <f>=HYPERLINK("https://rossileiloes.com.br/lote/detalhe/48165", " Filtro em porcelana -22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=HYPERLINK("https://rossileiloes.com.br/lote/detalhe/48156", "295")</f>
      </c>
      <c r="B215" s="4" t="s">
        <f>=HYPERLINK("https://rossileiloes.com.br/lote/detalhe/48156", " Filtro em porcelana - 53 Cm - Déc 70.")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=HYPERLINK("https://rossileiloes.com.br/lote/detalhe/48167", "296")</f>
      </c>
      <c r="B216" s="4" t="s">
        <f>=HYPERLINK("https://rossileiloes.com.br/lote/detalhe/48167", " Relógio de mesa Antigo - completo em madeira - ( 42 x 24 x 14cm)")</f>
      </c>
      <c r="C216" s="4" t="inlineStr">
        <is>
          <t>Não vendido</t>
        </is>
      </c>
      <c r="D216" s="4" t="inlineStr">
        <is>
          <t>7</t>
        </is>
      </c>
      <c r="E216" s="5" t="inlineStr">
        <is>
          <t>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=HYPERLINK("https://rossileiloes.com.br/lote/detalhe/48171", "297")</f>
      </c>
      <c r="B217" s="4" t="s">
        <f>=HYPERLINK("https://rossileiloes.com.br/lote/detalhe/48171", " Ânfora em porcelana - Pé e boca em metal ( 27 x10 cm) ")</f>
      </c>
      <c r="C217" s="4" t="inlineStr">
        <is>
          <t>Não vendido</t>
        </is>
      </c>
      <c r="D217" s="4" t="inlineStr">
        <is>
          <t>3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=HYPERLINK("https://rossileiloes.com.br/lote/detalhe/48173", "298")</f>
      </c>
      <c r="B218" s="4" t="s">
        <f>=HYPERLINK("https://rossileiloes.com.br/lote/detalhe/48173", " Terrina e travessa espessurada a prata Wolff - Alças e pega em bronse , vasilha em vidro ( 37cm)")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=HYPERLINK("https://rossileiloes.com.br/lote/detalhe/48174", "299")</f>
      </c>
      <c r="B219" s="4" t="s">
        <f>=HYPERLINK("https://rossileiloes.com.br/lote/detalhe/48174", " Lote com: 4 máquinas de lavar louças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=HYPERLINK("https://rossileiloes.com.br/lote/detalhe/48169", "300")</f>
      </c>
      <c r="B220" s="4" t="s">
        <f>=HYPERLINK("https://rossileiloes.com.br/lote/detalhe/48169", " Conjunto com duas travessas e uma vasilha espessurado a prata - meridional ( 27 x 23 cm) ")</f>
      </c>
      <c r="C220" s="4" t="inlineStr">
        <is>
          <t>Vendido</t>
        </is>
      </c>
      <c r="D220" s="4" t="inlineStr">
        <is>
          <t>3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=HYPERLINK("https://rossileiloes.com.br/lote/detalhe/48160", "301")</f>
      </c>
      <c r="B221" s="4" t="s">
        <f>=HYPERLINK("https://rossileiloes.com.br/lote/detalhe/48160", " Lote com: 4 máquinas de lavar louças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=HYPERLINK("https://rossileiloes.com.br/lote/detalhe/48166", "302")</f>
      </c>
      <c r="B222" s="4" t="s">
        <f>=HYPERLINK("https://rossileiloes.com.br/lote/detalhe/48166", " Jogo espessurado a prata Pegas em madeira torneado ( 18cm)")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=HYPERLINK("https://rossileiloes.com.br/lote/detalhe/48164", "303")</f>
      </c>
      <c r="B223" s="4" t="s">
        <f>=HYPERLINK("https://rossileiloes.com.br/lote/detalhe/48164", " Lote com: Receives, vídeo cassetes, caixa para microfone - etc")</f>
      </c>
      <c r="C223" s="4" t="inlineStr">
        <is>
          <t>Não vendido</t>
        </is>
      </c>
      <c r="D223" s="4" t="inlineStr">
        <is>
          <t>4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=HYPERLINK("https://rossileiloes.com.br/lote/detalhe/48163", "304")</f>
      </c>
      <c r="B224" s="4" t="s">
        <f>=HYPERLINK("https://rossileiloes.com.br/lote/detalhe/48163", " Lote com 70 pçs. Mantegueira, porta copos - espessurado a prata ")</f>
      </c>
      <c r="C224" s="4" t="inlineStr">
        <is>
          <t>Não vendido</t>
        </is>
      </c>
      <c r="D224" s="4" t="inlineStr">
        <is>
          <t>2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=HYPERLINK("https://rossileiloes.com.br/lote/detalhe/48161", "305")</f>
      </c>
      <c r="B225" s="4" t="s">
        <f>=HYPERLINK("https://rossileiloes.com.br/lote/detalhe/48161", " Lote com: 2 uni. Máquina de lavar e 2 lava louças")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=HYPERLINK("https://rossileiloes.com.br/lote/detalhe/48170", "306")</f>
      </c>
      <c r="B226" s="4" t="s">
        <f>=HYPERLINK("https://rossileiloes.com.br/lote/detalhe/48170", " Lote com: 2 uni. Castiçais espessurado a prata (18.5cm) e 1 uni porta guardanapo em metal (15cm) 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=HYPERLINK("https://rossileiloes.com.br/lote/detalhe/48162", "307")</f>
      </c>
      <c r="B227" s="4" t="s">
        <f>=HYPERLINK("https://rossileiloes.com.br/lote/detalhe/48162", " Adaga em metal ( 20cm) ")</f>
      </c>
      <c r="C227" s="4" t="inlineStr">
        <is>
          <t>Vendido</t>
        </is>
      </c>
      <c r="D227" s="4" t="inlineStr">
        <is>
          <t>4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=HYPERLINK("https://rossileiloes.com.br/lote/detalhe/48157", "308")</f>
      </c>
      <c r="B228" s="4" t="s">
        <f>=HYPERLINK("https://rossileiloes.com.br/lote/detalhe/48157", " Lote com: Aparelhos de som, receives, video cassete, toca cds, karaoke")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=HYPERLINK("https://rossileiloes.com.br/lote/detalhe/48168", "309")</f>
      </c>
      <c r="B229" s="4" t="s">
        <f>=HYPERLINK("https://rossileiloes.com.br/lote/detalhe/48168", " Samovar Russo esmaltado em metal ( 37 x 27 cm)")</f>
      </c>
      <c r="C229" s="4" t="inlineStr">
        <is>
          <t>Vendido</t>
        </is>
      </c>
      <c r="D229" s="4" t="inlineStr">
        <is>
          <t>8</t>
        </is>
      </c>
      <c r="E229" s="5" t="inlineStr">
        <is>
          <t>450,00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=HYPERLINK("https://rossileiloes.com.br/lote/detalhe/48155", "310")</f>
      </c>
      <c r="B230" s="4" t="s">
        <f>=HYPERLINK("https://rossileiloes.com.br/lote/detalhe/48155", " Lote com: Estufa e aparelhos odontológicos")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=HYPERLINK("https://rossileiloes.com.br/lote/detalhe/48172", "311")</f>
      </c>
      <c r="B231" s="4" t="s">
        <f>=HYPERLINK("https://rossileiloes.com.br/lote/detalhe/48172", " Medalhão em metal espessurado a prata ( 19.5 cm diam.)")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=HYPERLINK("https://rossileiloes.com.br/lote/detalhe/48159", "312")</f>
      </c>
      <c r="B232" s="4" t="s">
        <f>=HYPERLINK("https://rossileiloes.com.br/lote/detalhe/48159", " Lote com: 4 máquinas de lavar louças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=HYPERLINK("https://rossileiloes.com.br/lote/detalhe/48158", "313")</f>
      </c>
      <c r="B233" s="4" t="s">
        <f>=HYPERLINK("https://rossileiloes.com.br/lote/detalhe/48158", " Luminária em metal espessurado a prata ( 47 x 13 x 13 cm) 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=HYPERLINK("https://rossileiloes.com.br/lote/detalhe/48176", "314")</f>
      </c>
      <c r="B234" s="4" t="s">
        <f>=HYPERLINK("https://rossileiloes.com.br/lote/detalhe/48176", " 2 uni. Biblias antigas - 1 com medalhão em bronze")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=HYPERLINK("https://rossileiloes.com.br/lote/detalhe/48179", "315")</f>
      </c>
      <c r="B235" s="4" t="s">
        <f>=HYPERLINK("https://rossileiloes.com.br/lote/detalhe/48179", " Sopeira em metal espessurada a prata ( 33 x 16 cm) 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300,00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=HYPERLINK("https://rossileiloes.com.br/lote/detalhe/48178", "316")</f>
      </c>
      <c r="B236" s="4" t="s">
        <f>=HYPERLINK("https://rossileiloes.com.br/lote/detalhe/48178", " Coleçao de bonecas Barbie, princesa, etc. 100 uni. ")</f>
      </c>
      <c r="C236" s="4" t="inlineStr">
        <is>
          <t>Vendido</t>
        </is>
      </c>
      <c r="D236" s="4" t="inlineStr">
        <is>
          <t>9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=HYPERLINK("https://rossileiloes.com.br/lote/detalhe/48177", "317")</f>
      </c>
      <c r="B237" s="4" t="s">
        <f>=HYPERLINK("https://rossileiloes.com.br/lote/detalhe/48177", " Relógio de parede - norte americano sécul XX - madeira maciça ( 55 x 30cm)")</f>
      </c>
      <c r="C237" s="4" t="inlineStr">
        <is>
          <t>Não vendido</t>
        </is>
      </c>
      <c r="D237" s="4" t="inlineStr">
        <is>
          <t>12</t>
        </is>
      </c>
      <c r="E237" s="5" t="inlineStr">
        <is>
          <t>650,00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=HYPERLINK("https://rossileiloes.com.br/lote/detalhe/48180", "318")</f>
      </c>
      <c r="B238" s="4" t="s">
        <f>=HYPERLINK("https://rossileiloes.com.br/lote/detalhe/48180", " Coleçao de bonecas Barbie, princesa, etc. 100 uni. ")</f>
      </c>
      <c r="C238" s="4" t="inlineStr">
        <is>
          <t>Não vendido</t>
        </is>
      </c>
      <c r="D238" s="4" t="inlineStr">
        <is>
          <t>10</t>
        </is>
      </c>
      <c r="E238" s="5" t="inlineStr">
        <is>
          <t>550,00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=HYPERLINK("https://rossileiloes.com.br/lote/detalhe/48181", "319")</f>
      </c>
      <c r="B239" s="4" t="s">
        <f>=HYPERLINK("https://rossileiloes.com.br/lote/detalhe/48181", " Lote com: 2 vasos importados em porcelana ")</f>
      </c>
      <c r="C239" s="4" t="inlineStr">
        <is>
          <t>Não vendido</t>
        </is>
      </c>
      <c r="D239" s="4" t="inlineStr">
        <is>
          <t>2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=HYPERLINK("https://rossileiloes.com.br/lote/detalhe/48175", "320")</f>
      </c>
      <c r="B240" s="4" t="s">
        <f>=HYPERLINK("https://rossileiloes.com.br/lote/detalhe/48175", " Coleção de bonecos max steel, marvel, etc - 50 uni.")</f>
      </c>
      <c r="C240" s="4" t="inlineStr">
        <is>
          <t>Não vendido</t>
        </is>
      </c>
      <c r="D240" s="4" t="inlineStr">
        <is>
          <t>5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=HYPERLINK("https://rossileiloes.com.br/lote/detalhe/48182", "321")</f>
      </c>
      <c r="B241" s="4" t="s">
        <f>=HYPERLINK("https://rossileiloes.com.br/lote/detalhe/48182", " Licoreira quadrangular em cristal - Lapidada ( 24.5cm) 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=HYPERLINK("https://rossileiloes.com.br/lote/detalhe/48183", "322")</f>
      </c>
      <c r="B242" s="4" t="s">
        <f>=HYPERLINK("https://rossileiloes.com.br/lote/detalhe/48183", " Coleção de bonecas Barbie, princesas, etc - 100 uni.")</f>
      </c>
      <c r="C242" s="4" t="inlineStr">
        <is>
          <t>Vendido</t>
        </is>
      </c>
      <c r="D242" s="4" t="inlineStr">
        <is>
          <t>8</t>
        </is>
      </c>
      <c r="E242" s="5" t="inlineStr">
        <is>
          <t>500,00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=HYPERLINK("https://rossileiloes.com.br/lote/detalhe/48184", "323")</f>
      </c>
      <c r="B243" s="4" t="s">
        <f>=HYPERLINK("https://rossileiloes.com.br/lote/detalhe/48184", " Pratos de bambu importados do japão - déc 80 - ( Maior 28cm - menor 16 cm)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=HYPERLINK("https://rossileiloes.com.br/lote/detalhe/48185", "324")</f>
      </c>
      <c r="B244" s="4" t="s">
        <f>=HYPERLINK("https://rossileiloes.com.br/lote/detalhe/48185", " Coleção de bonecos max steel, marvel, etc - 50 uni.")</f>
      </c>
      <c r="C244" s="4" t="inlineStr">
        <is>
          <t>Não vendido</t>
        </is>
      </c>
      <c r="D244" s="4" t="inlineStr">
        <is>
          <t>7</t>
        </is>
      </c>
      <c r="E244" s="5" t="inlineStr">
        <is>
          <t>400,00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=HYPERLINK("https://rossileiloes.com.br/lote/detalhe/48186", "325")</f>
      </c>
      <c r="B245" s="4" t="s">
        <f>=HYPERLINK("https://rossileiloes.com.br/lote/detalhe/48186", " Vaso importado - base em madeira clara - 17cm alt vaso - 15.5cm alt. Base")</f>
      </c>
      <c r="C245" s="4" t="inlineStr">
        <is>
          <t>Vendido</t>
        </is>
      </c>
      <c r="D245" s="4" t="inlineStr">
        <is>
          <t>12</t>
        </is>
      </c>
      <c r="E245" s="5" t="inlineStr">
        <is>
          <t>650,00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=HYPERLINK("https://rossileiloes.com.br/lote/detalhe/48188", "326")</f>
      </c>
      <c r="B246" s="4" t="s">
        <f>=HYPERLINK("https://rossileiloes.com.br/lote/detalhe/48188", " Coleção de bonecas Barbie, princesas, etc - 77 uni.   acessórios ")</f>
      </c>
      <c r="C246" s="4" t="inlineStr">
        <is>
          <t>Não vendido</t>
        </is>
      </c>
      <c r="D246" s="4" t="inlineStr">
        <is>
          <t>7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=HYPERLINK("https://rossileiloes.com.br/lote/detalhe/48187", "327")</f>
      </c>
      <c r="B247" s="4" t="s">
        <f>=HYPERLINK("https://rossileiloes.com.br/lote/detalhe/48187", " Jarra com bacia em metal espessurado a prata - Argentino  (16 x 18.5 cm -jarra e 26.5 x6 cm prato)")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=HYPERLINK("https://rossileiloes.com.br/lote/detalhe/48189", "328")</f>
      </c>
      <c r="B248" s="4" t="s">
        <f>=HYPERLINK("https://rossileiloes.com.br/lote/detalhe/48189", " Coleção bonecas monster high   acessórios - 81 bonecas")</f>
      </c>
      <c r="C248" s="4" t="inlineStr">
        <is>
          <t>Vendido</t>
        </is>
      </c>
      <c r="D248" s="4" t="inlineStr">
        <is>
          <t>4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=HYPERLINK("https://rossileiloes.com.br/lote/detalhe/48191", "329")</f>
      </c>
      <c r="B249" s="4" t="s">
        <f>=HYPERLINK("https://rossileiloes.com.br/lote/detalhe/48191", " Relógiode mesa ferradura em bronze ( 19.5 x 16.5 x 8 cm - 3.3 kg)")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=HYPERLINK("https://rossileiloes.com.br/lote/detalhe/48190", "330")</f>
      </c>
      <c r="B250" s="4" t="s">
        <f>=HYPERLINK("https://rossileiloes.com.br/lote/detalhe/48190", " Coleção de bonecas Barbie, princesas, etc. - 100 uni.")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400,00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=HYPERLINK("https://rossileiloes.com.br/lote/detalhe/48192", "331")</f>
      </c>
      <c r="B251" s="4" t="s">
        <f>=HYPERLINK("https://rossileiloes.com.br/lote/detalhe/48192", " Medalhão holandês - ( 30.5 cm)")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=HYPERLINK("https://rossileiloes.com.br/lote/detalhe/48193", "332")</f>
      </c>
      <c r="B252" s="4" t="s">
        <f>=HYPERLINK("https://rossileiloes.com.br/lote/detalhe/48193", " Lote com: videogames, peças, acessórios - 110 itens")</f>
      </c>
      <c r="C252" s="4" t="inlineStr">
        <is>
          <t>Vendido</t>
        </is>
      </c>
      <c r="D252" s="4" t="inlineStr">
        <is>
          <t>15</t>
        </is>
      </c>
      <c r="E252" s="5" t="inlineStr">
        <is>
          <t>950,00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=HYPERLINK("https://rossileiloes.com.br/lote/detalhe/48195", "333")</f>
      </c>
      <c r="B253" s="4" t="s">
        <f>=HYPERLINK("https://rossileiloes.com.br/lote/detalhe/48195", " Vaso em porcelana - ( 27.5 cm) ")</f>
      </c>
      <c r="C253" s="4" t="inlineStr">
        <is>
          <t>Vendido</t>
        </is>
      </c>
      <c r="D253" s="4" t="inlineStr">
        <is>
          <t>4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=HYPERLINK("https://rossileiloes.com.br/lote/detalhe/48194", "334")</f>
      </c>
      <c r="B254" s="4" t="s">
        <f>=HYPERLINK("https://rossileiloes.com.br/lote/detalhe/48194", " Jogos de tabuleiro 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=HYPERLINK("https://rossileiloes.com.br/lote/detalhe/48196", "335")</f>
      </c>
      <c r="B255" s="4" t="s">
        <f>=HYPERLINK("https://rossileiloes.com.br/lote/detalhe/48196", " Licoreira em cristal Europeu - ( 29cm)")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=HYPERLINK("https://rossileiloes.com.br/lote/detalhe/48197", "336")</f>
      </c>
      <c r="B256" s="4" t="s">
        <f>=HYPERLINK("https://rossileiloes.com.br/lote/detalhe/48197", " Lote com: Brinquedos diversos")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=HYPERLINK("https://rossileiloes.com.br/lote/detalhe/48198", "337")</f>
      </c>
      <c r="B257" s="4" t="s">
        <f>=HYPERLINK("https://rossileiloes.com.br/lote/detalhe/48198", " Medalhão asiático em metal dourado ( 45cm diam.) 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=HYPERLINK("https://rossileiloes.com.br/lote/detalhe/48199", "338")</f>
      </c>
      <c r="B258" s="4" t="s">
        <f>=HYPERLINK("https://rossileiloes.com.br/lote/detalhe/48199", " Lote com: Brinquedos diversos")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=HYPERLINK("https://rossileiloes.com.br/lote/detalhe/48200", "339")</f>
      </c>
      <c r="B259" s="4" t="s">
        <f>=HYPERLINK("https://rossileiloes.com.br/lote/detalhe/48200", " Prato importado em porcelana chinesa ( 31cm)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=HYPERLINK("https://rossileiloes.com.br/lote/detalhe/48201", "340")</f>
      </c>
      <c r="B260" s="4" t="s">
        <f>=HYPERLINK("https://rossileiloes.com.br/lote/detalhe/48201", " Lote com: Brinquedos diversos")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=HYPERLINK("https://rossileiloes.com.br/lote/detalhe/48202", "341")</f>
      </c>
      <c r="B261" s="4" t="s">
        <f>=HYPERLINK("https://rossileiloes.com.br/lote/detalhe/48202", " Telefone antigo - ( 35cm) ")</f>
      </c>
      <c r="C261" s="4" t="inlineStr">
        <is>
          <t>Não vendido</t>
        </is>
      </c>
      <c r="D261" s="4" t="inlineStr">
        <is>
          <t>12</t>
        </is>
      </c>
      <c r="E261" s="5" t="inlineStr">
        <is>
          <t>650,00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=HYPERLINK("https://rossileiloes.com.br/lote/detalhe/48204", "342")</f>
      </c>
      <c r="B262" s="4" t="s">
        <f>=HYPERLINK("https://rossileiloes.com.br/lote/detalhe/48204", " Lote com: 170 lps ")</f>
      </c>
      <c r="C262" s="4" t="inlineStr">
        <is>
          <t>Vendido</t>
        </is>
      </c>
      <c r="D262" s="4" t="inlineStr">
        <is>
          <t>7</t>
        </is>
      </c>
      <c r="E262" s="5" t="inlineStr">
        <is>
          <t>400,00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=HYPERLINK("https://rossileiloes.com.br/lote/detalhe/48203", "343")</f>
      </c>
      <c r="B263" s="4" t="s">
        <f>=HYPERLINK("https://rossileiloes.com.br/lote/detalhe/48203", " Centro de mesa em metal prateado ( 24 x 10 cm) ")</f>
      </c>
      <c r="C263" s="4" t="inlineStr">
        <is>
          <t>Não vendido</t>
        </is>
      </c>
      <c r="D263" s="4" t="inlineStr">
        <is>
          <t>3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=HYPERLINK("https://rossileiloes.com.br/lote/detalhe/48205", "344")</f>
      </c>
      <c r="B264" s="4" t="s">
        <f>=HYPERLINK("https://rossileiloes.com.br/lote/detalhe/48205", " Lote com: jogos diversos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=HYPERLINK("https://rossileiloes.com.br/lote/detalhe/48206", "345")</f>
      </c>
      <c r="B265" s="4" t="s">
        <f>=HYPERLINK("https://rossileiloes.com.br/lote/detalhe/48206", " Par de castiçais em metal dourado ( 23cm) ")</f>
      </c>
      <c r="C265" s="4" t="inlineStr">
        <is>
          <t>Não vendido</t>
        </is>
      </c>
      <c r="D265" s="4" t="inlineStr">
        <is>
          <t>1</t>
        </is>
      </c>
      <c r="E265" s="5" t="inlineStr">
        <is>
          <t>100,00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=HYPERLINK("https://rossileiloes.com.br/lote/detalhe/48207", "346")</f>
      </c>
      <c r="B266" s="4" t="s">
        <f>=HYPERLINK("https://rossileiloes.com.br/lote/detalhe/48207", " Lote com: Brinquedos diversos")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=HYPERLINK("https://rossileiloes.com.br/lote/detalhe/48208", "347")</f>
      </c>
      <c r="B267" s="4" t="s">
        <f>=HYPERLINK("https://rossileiloes.com.br/lote/detalhe/48208", " Escultura de elefante em metal com madrepérola ( 19 x 23cm)")</f>
      </c>
      <c r="C267" s="4" t="inlineStr">
        <is>
          <t>Não vendido</t>
        </is>
      </c>
      <c r="D267" s="4" t="inlineStr">
        <is>
          <t>7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=HYPERLINK("https://rossileiloes.com.br/lote/detalhe/48211", "348")</f>
      </c>
      <c r="B268" s="4" t="s">
        <f>=HYPERLINK("https://rossileiloes.com.br/lote/detalhe/48211", " Lote com: 160 lps")</f>
      </c>
      <c r="C268" s="4" t="inlineStr">
        <is>
          <t>Vendido</t>
        </is>
      </c>
      <c r="D268" s="4" t="inlineStr">
        <is>
          <t>10</t>
        </is>
      </c>
      <c r="E268" s="5" t="inlineStr">
        <is>
          <t>550,00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=HYPERLINK("https://rossileiloes.com.br/lote/detalhe/48210", "349")</f>
      </c>
      <c r="B269" s="4" t="s">
        <f>=HYPERLINK("https://rossileiloes.com.br/lote/detalhe/48210", " Legumeira em metal espessurado a prata ( 10 x 28cm) ")</f>
      </c>
      <c r="C269" s="4" t="inlineStr">
        <is>
          <t>Vendido</t>
        </is>
      </c>
      <c r="D269" s="4" t="inlineStr">
        <is>
          <t>2</t>
        </is>
      </c>
      <c r="E269" s="5" t="inlineStr">
        <is>
          <t>150,00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=HYPERLINK("https://rossileiloes.com.br/lote/detalhe/48209", "350")</f>
      </c>
      <c r="B270" s="4" t="s">
        <f>=HYPERLINK("https://rossileiloes.com.br/lote/detalhe/48209", " Lote com: 187 LPs")</f>
      </c>
      <c r="C270" s="4" t="inlineStr">
        <is>
          <t>Vendido</t>
        </is>
      </c>
      <c r="D270" s="4" t="inlineStr">
        <is>
          <t>9</t>
        </is>
      </c>
      <c r="E270" s="5" t="inlineStr">
        <is>
          <t>550,00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=HYPERLINK("https://rossileiloes.com.br/lote/detalhe/48213", "351")</f>
      </c>
      <c r="B271" s="4" t="s">
        <f>=HYPERLINK("https://rossileiloes.com.br/lote/detalhe/48213", " Centro de mesa ( 53 x 18 cm)")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=HYPERLINK("https://rossileiloes.com.br/lote/detalhe/48212", "352")</f>
      </c>
      <c r="B272" s="4" t="s">
        <f>=HYPERLINK("https://rossileiloes.com.br/lote/detalhe/48212", " Lote com: 2 revell antigos de montar ")</f>
      </c>
      <c r="C272" s="4" t="inlineStr">
        <is>
          <t>Vendido</t>
        </is>
      </c>
      <c r="D272" s="4" t="inlineStr">
        <is>
          <t>2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=HYPERLINK("https://rossileiloes.com.br/lote/detalhe/48214", "353")</f>
      </c>
      <c r="B273" s="4" t="s">
        <f>=HYPERLINK("https://rossileiloes.com.br/lote/detalhe/48214", " Escultura galos de briga em bronze e em metal prateado ( 18 x 27 x 17cm e 12 x19 x16 cm) ")</f>
      </c>
      <c r="C273" s="4" t="inlineStr">
        <is>
          <t>Vendido</t>
        </is>
      </c>
      <c r="D273" s="4" t="inlineStr">
        <is>
          <t>4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=HYPERLINK("https://rossileiloes.com.br/lote/detalhe/48217", "354")</f>
      </c>
      <c r="B274" s="4" t="s">
        <f>=HYPERLINK("https://rossileiloes.com.br/lote/detalhe/48217", " Piano antigo Hering ")</f>
      </c>
      <c r="C274" s="4" t="inlineStr">
        <is>
          <t>Não vendido</t>
        </is>
      </c>
      <c r="D274" s="4" t="inlineStr">
        <is>
          <t>2</t>
        </is>
      </c>
      <c r="E274" s="5" t="inlineStr">
        <is>
          <t>150,00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=HYPERLINK("https://rossileiloes.com.br/lote/detalhe/48216", "355")</f>
      </c>
      <c r="B275" s="4" t="s">
        <f>=HYPERLINK("https://rossileiloes.com.br/lote/detalhe/48216", " Medalhão de parede em metal dourado - (32cm)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=HYPERLINK("https://rossileiloes.com.br/lote/detalhe/48215", "356")</f>
      </c>
      <c r="B276" s="4" t="s">
        <f>=HYPERLINK("https://rossileiloes.com.br/lote/detalhe/48215", " Lote com: 100 uni. Facas em inox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=HYPERLINK("https://rossileiloes.com.br/lote/detalhe/48218", "357")</f>
      </c>
      <c r="B277" s="4" t="s">
        <f>=HYPERLINK("https://rossileiloes.com.br/lote/detalhe/48218", " Lote com: 100 uni. Garfos em inox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100,00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=HYPERLINK("https://rossileiloes.com.br/lote/detalhe/48221", "358")</f>
      </c>
      <c r="B278" s="4" t="s">
        <f>=HYPERLINK("https://rossileiloes.com.br/lote/detalhe/48221", " Lote com: 100 uni. Facas em inox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=HYPERLINK("https://rossileiloes.com.br/lote/detalhe/48220", "359")</f>
      </c>
      <c r="B279" s="4" t="s">
        <f>=HYPERLINK("https://rossileiloes.com.br/lote/detalhe/48220", " Lote com: 77 colheres, 9 garfos, 01 concha , 31 facas e 1 tesoura para cortes")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100,00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=HYPERLINK("https://rossileiloes.com.br/lote/detalhe/48219", "360")</f>
      </c>
      <c r="B280" s="4" t="s">
        <f>=HYPERLINK("https://rossileiloes.com.br/lote/detalhe/48219", " Lote com: 100 facas e 1. tesoura")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=HYPERLINK("https://rossileiloes.com.br/lote/detalhe/48223", "361")</f>
      </c>
      <c r="B281" s="4" t="s">
        <f>=HYPERLINK("https://rossileiloes.com.br/lote/detalhe/48223", " Bandeja em metal decorado ( 45 x 30 cm) ")</f>
      </c>
      <c r="C281" s="4" t="inlineStr">
        <is>
          <t>Vendido</t>
        </is>
      </c>
      <c r="D281" s="4" t="inlineStr">
        <is>
          <t>3</t>
        </is>
      </c>
      <c r="E281" s="5" t="inlineStr">
        <is>
          <t>230,00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=HYPERLINK("https://rossileiloes.com.br/lote/detalhe/48222", "362")</f>
      </c>
      <c r="B282" s="4" t="s">
        <f>=HYPERLINK("https://rossileiloes.com.br/lote/detalhe/48222", " Lote com: 100 facas em inox. (apenas as facas)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=HYPERLINK("https://rossileiloes.com.br/lote/detalhe/48224", "363")</f>
      </c>
      <c r="B283" s="4" t="s">
        <f>=HYPERLINK("https://rossileiloes.com.br/lote/detalhe/48224", " Balança antiga déc. 80 para 5 kg - pratos em metal ( 49x 22cm) ")</f>
      </c>
      <c r="C283" s="4" t="inlineStr">
        <is>
          <t>Não vendido</t>
        </is>
      </c>
      <c r="D283" s="4" t="inlineStr">
        <is>
          <t>4</t>
        </is>
      </c>
      <c r="E283" s="5" t="inlineStr">
        <is>
          <t>250,00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=HYPERLINK("https://rossileiloes.com.br/lote/detalhe/48225", "364")</f>
      </c>
      <c r="B284" s="4" t="s">
        <f>=HYPERLINK("https://rossileiloes.com.br/lote/detalhe/48225", " Lote com: 100 facas em inox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=HYPERLINK("https://rossileiloes.com.br/lote/detalhe/48227", "365")</f>
      </c>
      <c r="B285" s="4" t="s">
        <f>=HYPERLINK("https://rossileiloes.com.br/lote/detalhe/48227", " Fruteira espessurada a prata -Melhor da exposição  Mundial IV Cenario 5 de novembro de 1965 - Premio Grapette ( 33cm) ")</f>
      </c>
      <c r="C285" s="4" t="inlineStr">
        <is>
          <t>Não vendido</t>
        </is>
      </c>
      <c r="D285" s="4" t="inlineStr">
        <is>
          <t>2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=HYPERLINK("https://rossileiloes.com.br/lote/detalhe/48226", "366")</f>
      </c>
      <c r="B286" s="4" t="s">
        <f>=HYPERLINK("https://rossileiloes.com.br/lote/detalhe/48226", " Lote com: Brinquedos diversos")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=HYPERLINK("https://rossileiloes.com.br/lote/detalhe/48229", "367")</f>
      </c>
      <c r="B287" s="4" t="s">
        <f>=HYPERLINK("https://rossileiloes.com.br/lote/detalhe/48229", " Vasos em bronze importados da índia - séc. XX ( 30 x 9 cm) ")</f>
      </c>
      <c r="C287" s="4" t="inlineStr">
        <is>
          <t>Não vendido</t>
        </is>
      </c>
      <c r="D287" s="4" t="inlineStr">
        <is>
          <t>5</t>
        </is>
      </c>
      <c r="E287" s="5" t="inlineStr">
        <is>
          <t>300,00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=HYPERLINK("https://rossileiloes.com.br/lote/detalhe/48228", "368")</f>
      </c>
      <c r="B288" s="4" t="s">
        <f>=HYPERLINK("https://rossileiloes.com.br/lote/detalhe/48228", " Lote com: Botão para costura e acessórios 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100,00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=HYPERLINK("https://rossileiloes.com.br/lote/detalhe/48230", "369")</f>
      </c>
      <c r="B289" s="4" t="s">
        <f>=HYPERLINK("https://rossileiloes.com.br/lote/detalhe/48230", " Faqueiro 80 pçs. Em inox dourado")</f>
      </c>
      <c r="C289" s="4" t="inlineStr">
        <is>
          <t>Não vendido</t>
        </is>
      </c>
      <c r="D289" s="4" t="inlineStr">
        <is>
          <t>17</t>
        </is>
      </c>
      <c r="E289" s="5" t="inlineStr">
        <is>
          <t>950,00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=HYPERLINK("https://rossileiloes.com.br/lote/detalhe/48231", "370")</f>
      </c>
      <c r="B290" s="4" t="s">
        <f>=HYPERLINK("https://rossileiloes.com.br/lote/detalhe/48231", " Lote com: Conchas de oceano, diversos tamanhos - 20 itens.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=HYPERLINK("https://rossileiloes.com.br/lote/detalhe/48233", "371")</f>
      </c>
      <c r="B291" s="4" t="s">
        <f>=HYPERLINK("https://rossileiloes.com.br/lote/detalhe/48233", " Escultura cão galgo - ferro forjado - 72 cm - apróx. 70kg")</f>
      </c>
      <c r="C291" s="4" t="inlineStr">
        <is>
          <t>Não vendido</t>
        </is>
      </c>
      <c r="D291" s="4" t="inlineStr">
        <is>
          <t>9</t>
        </is>
      </c>
      <c r="E291" s="5" t="inlineStr">
        <is>
          <t>500,00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=HYPERLINK("https://rossileiloes.com.br/lote/detalhe/48235", "372")</f>
      </c>
      <c r="B292" s="4" t="s">
        <f>=HYPERLINK("https://rossileiloes.com.br/lote/detalhe/48235", " Boneco gnomo raridade - 26cm")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=HYPERLINK("https://rossileiloes.com.br/lote/detalhe/48234", "373")</f>
      </c>
      <c r="B293" s="4" t="s">
        <f>=HYPERLINK("https://rossileiloes.com.br/lote/detalhe/48234", " Jogo de chá banhado a prata - EBERLE ")</f>
      </c>
      <c r="C293" s="4" t="inlineStr">
        <is>
          <t>Não vendido</t>
        </is>
      </c>
      <c r="D293" s="4" t="inlineStr">
        <is>
          <t>3</t>
        </is>
      </c>
      <c r="E293" s="5" t="inlineStr">
        <is>
          <t>200,00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=HYPERLINK("https://rossileiloes.com.br/lote/detalhe/48236", "374")</f>
      </c>
      <c r="B294" s="4" t="s">
        <f>=HYPERLINK("https://rossileiloes.com.br/lote/detalhe/48236", " Coleção livros mestre da pintuda editora abril - 39 uni.")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=HYPERLINK("https://rossileiloes.com.br/lote/detalhe/48237", "375")</f>
      </c>
      <c r="B295" s="4" t="s">
        <f>=HYPERLINK("https://rossileiloes.com.br/lote/detalhe/48237", " Licoreira com taças em vidrão bico de jaca - 25.5 cm jarra - 10cm copo")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=HYPERLINK("https://rossileiloes.com.br/lote/detalhe/48238", "376")</f>
      </c>
      <c r="B296" s="4" t="s">
        <f>=HYPERLINK("https://rossileiloes.com.br/lote/detalhe/48238", " Tv Symphonic - raridade - Sem cabo")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=HYPERLINK("https://rossileiloes.com.br/lote/detalhe/48239", "377")</f>
      </c>
      <c r="B297" s="4" t="s">
        <f>=HYPERLINK("https://rossileiloes.com.br/lote/detalhe/48239", " Pilão de madeira com socador - ( 25 x 22cm) - socador - 32cm")</f>
      </c>
      <c r="C297" s="4" t="inlineStr">
        <is>
          <t>Não vendido</t>
        </is>
      </c>
      <c r="D297" s="4" t="inlineStr">
        <is>
          <t>2</t>
        </is>
      </c>
      <c r="E297" s="5" t="inlineStr">
        <is>
          <t>100,00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=HYPERLINK("https://rossileiloes.com.br/lote/detalhe/48240", "378")</f>
      </c>
      <c r="B298" s="4" t="s">
        <f>=HYPERLINK("https://rossileiloes.com.br/lote/detalhe/48240", " Cabine UV para unhas de gel e acry gel")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=HYPERLINK("https://rossileiloes.com.br/lote/detalhe/48232", "379")</f>
      </c>
      <c r="B299" s="4" t="s">
        <f>=HYPERLINK("https://rossileiloes.com.br/lote/detalhe/48232", " Relógio de parede Tagus Sincro - elétrico ( 36cm)")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=HYPERLINK("https://rossileiloes.com.br/lote/detalhe/48241", "380")</f>
      </c>
      <c r="B300" s="4" t="s">
        <f>=HYPERLINK("https://rossileiloes.com.br/lote/detalhe/48241", " Coleção - 50 anos de histórias do Mundo - 3 volumes ")</f>
      </c>
      <c r="C300" s="4" t="inlineStr">
        <is>
          <t>Não vendido</t>
        </is>
      </c>
      <c r="D300" s="4" t="inlineStr">
        <is>
          <t>1</t>
        </is>
      </c>
      <c r="E300" s="5" t="inlineStr">
        <is>
          <t>100,00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=HYPERLINK("https://rossileiloes.com.br/lote/detalhe/48242", "381")</f>
      </c>
      <c r="B301" s="4" t="s">
        <f>=HYPERLINK("https://rossileiloes.com.br/lote/detalhe/48242", " Bandeja com 6 copos em metal pressurizada ( 24cm) 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100,00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=HYPERLINK("https://rossileiloes.com.br/lote/detalhe/48243", "382")</f>
      </c>
      <c r="B302" s="4" t="s">
        <f>=HYPERLINK("https://rossileiloes.com.br/lote/detalhe/48243", " Livros Don Quijote de La Mancha - 2 uni. - Raridade")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100,00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=HYPERLINK("https://rossileiloes.com.br/lote/detalhe/48134", "383")</f>
      </c>
      <c r="B303" s="4" t="s">
        <f>=HYPERLINK("https://rossileiloes.com.br/lote/detalhe/48134", " Escultura de galos de briga em alumínio - ( 24x 24x 20cm)")</f>
      </c>
      <c r="C303" s="4" t="inlineStr">
        <is>
          <t>Não vendido</t>
        </is>
      </c>
      <c r="D303" s="4" t="inlineStr">
        <is>
          <t>2</t>
        </is>
      </c>
      <c r="E303" s="5" t="inlineStr">
        <is>
          <t>150,00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=HYPERLINK("https://rossileiloes.com.br/lote/detalhe/48135", "384")</f>
      </c>
      <c r="B304" s="4" t="s">
        <f>=HYPERLINK("https://rossileiloes.com.br/lote/detalhe/48135", " Coleção Livros Pedro Calmon - História do Brasil - 7 volumes")</f>
      </c>
      <c r="C304" s="4" t="inlineStr">
        <is>
          <t>Não vendido</t>
        </is>
      </c>
      <c r="D304" s="4" t="inlineStr">
        <is>
          <t>3</t>
        </is>
      </c>
      <c r="E304" s="5" t="inlineStr">
        <is>
          <t>200,00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=HYPERLINK("https://rossileiloes.com.br/lote/detalhe/48143", "385")</f>
      </c>
      <c r="B305" s="4" t="s">
        <f>=HYPERLINK("https://rossileiloes.com.br/lote/detalhe/48143", " Relógio de parede em madeira - Máquina quartz ( 53 x 78 cm) ")</f>
      </c>
      <c r="C305" s="4" t="inlineStr">
        <is>
          <t>Não vendido</t>
        </is>
      </c>
      <c r="D305" s="4" t="inlineStr">
        <is>
          <t>2</t>
        </is>
      </c>
      <c r="E305" s="5" t="inlineStr">
        <is>
          <t>150,00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=HYPERLINK("https://rossileiloes.com.br/lote/detalhe/48136", "386")</f>
      </c>
      <c r="B306" s="4" t="s">
        <f>=HYPERLINK("https://rossileiloes.com.br/lote/detalhe/48136", " Luvas de boxe")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=HYPERLINK("https://rossileiloes.com.br/lote/detalhe/48137", "387")</f>
      </c>
      <c r="B307" s="4" t="s">
        <f>=HYPERLINK("https://rossileiloes.com.br/lote/detalhe/48137", " Máquinas de costura Elgin ")</f>
      </c>
      <c r="C307" s="4" t="inlineStr">
        <is>
          <t>Não vendido</t>
        </is>
      </c>
      <c r="D307" s="4" t="inlineStr">
        <is>
          <t>4</t>
        </is>
      </c>
      <c r="E307" s="5" t="inlineStr">
        <is>
          <t>250,00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=HYPERLINK("https://rossileiloes.com.br/lote/detalhe/48144", "388")</f>
      </c>
      <c r="B308" s="4" t="s">
        <f>=HYPERLINK("https://rossileiloes.com.br/lote/detalhe/48144", " Fascículos os grandes do Jazz - 46 volumes.")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=HYPERLINK("https://rossileiloes.com.br/lote/detalhe/48633", "389")</f>
      </c>
      <c r="B309" s="4" t="s">
        <f>=HYPERLINK("https://rossileiloes.com.br/lote/detalhe/48633", " Lote com: Apróx. 2.800 gibis - colecionador")</f>
      </c>
      <c r="C309" s="4" t="inlineStr">
        <is>
          <t>Não vendido</t>
        </is>
      </c>
      <c r="D309" s="4" t="inlineStr">
        <is>
          <t>14</t>
        </is>
      </c>
      <c r="E309" s="5" t="inlineStr">
        <is>
          <t>750,00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=HYPERLINK("https://rossileiloes.com.br/lote/detalhe/48635", "390")</f>
      </c>
      <c r="B310" s="4" t="s">
        <f>=HYPERLINK("https://rossileiloes.com.br/lote/detalhe/48635", " Boneca Jasmine, em fibra e espuma ( 176 x 62 x 52 cm) 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100,00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=HYPERLINK("https://rossileiloes.com.br/lote/detalhe/48631", "391")</f>
      </c>
      <c r="B311" s="4" t="s">
        <f>=HYPERLINK("https://rossileiloes.com.br/lote/detalhe/48631", " Lote com: 150 gibis - Tex editora Vecchi ")</f>
      </c>
      <c r="C311" s="4" t="inlineStr">
        <is>
          <t>Vendido</t>
        </is>
      </c>
      <c r="D311" s="4" t="inlineStr">
        <is>
          <t>32</t>
        </is>
      </c>
      <c r="E311" s="5" t="inlineStr">
        <is>
          <t>2.150,00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=HYPERLINK("https://rossileiloes.com.br/lote/detalhe/48632", "392")</f>
      </c>
      <c r="B312" s="4" t="s">
        <f>=HYPERLINK("https://rossileiloes.com.br/lote/detalhe/48632", " Relógio Cuco em madeira, plástico duro e metal - ( 54x 24 x 14 cm)")</f>
      </c>
      <c r="C312" s="4" t="inlineStr">
        <is>
          <t>Não vendido</t>
        </is>
      </c>
      <c r="D312" s="4" t="inlineStr">
        <is>
          <t>9</t>
        </is>
      </c>
      <c r="E312" s="5" t="inlineStr">
        <is>
          <t>500,00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=HYPERLINK("https://rossileiloes.com.br/lote/detalhe/48630", "393")</f>
      </c>
      <c r="B313" s="4" t="s">
        <f>=HYPERLINK("https://rossileiloes.com.br/lote/detalhe/48630", " Lote com: 30 edições de gibis - TEX editora Riográfica - (04, 18, 166 a 182 e 185 a 201) ")</f>
      </c>
      <c r="C313" s="4" t="inlineStr">
        <is>
          <t>Vendido</t>
        </is>
      </c>
      <c r="D313" s="4" t="inlineStr">
        <is>
          <t>3</t>
        </is>
      </c>
      <c r="E313" s="5" t="inlineStr">
        <is>
          <t>200,00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=HYPERLINK("https://rossileiloes.com.br/lote/detalhe/48634", "394")</f>
      </c>
      <c r="B314" s="4" t="s">
        <f>=HYPERLINK("https://rossileiloes.com.br/lote/detalhe/48634", " Baixela de café com 3 peças em inox Fracalanza ")</f>
      </c>
      <c r="C314" s="4" t="inlineStr">
        <is>
          <t>Não vendido</t>
        </is>
      </c>
      <c r="D314" s="4" t="inlineStr">
        <is>
          <t>1</t>
        </is>
      </c>
      <c r="E314" s="5" t="inlineStr">
        <is>
          <t>100,00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=HYPERLINK("https://rossileiloes.com.br/lote/detalhe/48638", "395")</f>
      </c>
      <c r="B315" s="4" t="s">
        <f>=HYPERLINK("https://rossileiloes.com.br/lote/detalhe/48638", " Lote com: 47 gibis TEX - 47 edições Globo ( 140 a 143, 207 a 254) e 3 edições Riográfica (204 a 206)")</f>
      </c>
      <c r="C315" s="4" t="inlineStr">
        <is>
          <t>Não vendido</t>
        </is>
      </c>
      <c r="D315" s="4" t="inlineStr">
        <is>
          <t>1</t>
        </is>
      </c>
      <c r="E315" s="5" t="inlineStr">
        <is>
          <t>100,00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=HYPERLINK("https://rossileiloes.com.br/lote/detalhe/48641", "396")</f>
      </c>
      <c r="B316" s="4" t="s">
        <f>=HYPERLINK("https://rossileiloes.com.br/lote/detalhe/48641", " Lote com: 3 esculturas em bronze de origem árabe")</f>
      </c>
      <c r="C316" s="4" t="inlineStr">
        <is>
          <t>Não vendido</t>
        </is>
      </c>
      <c r="D316" s="4" t="inlineStr">
        <is>
          <t>5</t>
        </is>
      </c>
      <c r="E316" s="5" t="inlineStr">
        <is>
          <t>300,00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=HYPERLINK("https://rossileiloes.com.br/lote/detalhe/48637", "397")</f>
      </c>
      <c r="B317" s="4" t="s">
        <f>=HYPERLINK("https://rossileiloes.com.br/lote/detalhe/48637", " Lote com: 220 gibis TEX editora Mythos")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200,00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=HYPERLINK("https://rossileiloes.com.br/lote/detalhe/48639", "398")</f>
      </c>
      <c r="B318" s="4" t="s">
        <f>=HYPERLINK("https://rossileiloes.com.br/lote/detalhe/48639", " Lote com: 243 mangás, gibis, animes.")</f>
      </c>
      <c r="C318" s="4" t="inlineStr">
        <is>
          <t>Vendido</t>
        </is>
      </c>
      <c r="D318" s="4" t="inlineStr">
        <is>
          <t>3</t>
        </is>
      </c>
      <c r="E318" s="5" t="inlineStr">
        <is>
          <t>200,00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=HYPERLINK("https://rossileiloes.com.br/lote/detalhe/48643", "399")</f>
      </c>
      <c r="B319" s="4" t="s">
        <f>=HYPERLINK("https://rossileiloes.com.br/lote/detalhe/48643", " Peças para relógio carrilhão para restauros")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=HYPERLINK("https://rossileiloes.com.br/lote/detalhe/48636", "400")</f>
      </c>
      <c r="B320" s="4" t="s">
        <f>=HYPERLINK("https://rossileiloes.com.br/lote/detalhe/48636", " Centro de mesa em metal Espessurado a prata ( 15x43 cm)")</f>
      </c>
      <c r="C320" s="4" t="inlineStr">
        <is>
          <t>Vendido</t>
        </is>
      </c>
      <c r="D320" s="4" t="inlineStr">
        <is>
          <t>2</t>
        </is>
      </c>
      <c r="E320" s="5" t="inlineStr">
        <is>
          <t>150,00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=HYPERLINK("https://rossileiloes.com.br/lote/detalhe/48640", "401")</f>
      </c>
      <c r="B321" s="4" t="s">
        <f>=HYPERLINK("https://rossileiloes.com.br/lote/detalhe/48640", " Paliteiro em metal banhado de prata - (23,5cm)")</f>
      </c>
      <c r="C321" s="4" t="inlineStr">
        <is>
          <t>Não vendido</t>
        </is>
      </c>
      <c r="D321" s="4" t="inlineStr">
        <is>
          <t>4</t>
        </is>
      </c>
      <c r="E321" s="5" t="inlineStr">
        <is>
          <t>250,00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=HYPERLINK("https://rossileiloes.com.br/lote/detalhe/48642", "402")</f>
      </c>
      <c r="B322" s="4" t="s">
        <f>=HYPERLINK("https://rossileiloes.com.br/lote/detalhe/48642", " Lote com: 2 monitores - funcionando")</f>
      </c>
      <c r="C322" s="4" t="inlineStr">
        <is>
          <t>Vendido</t>
        </is>
      </c>
      <c r="D322" s="4" t="inlineStr">
        <is>
          <t>1</t>
        </is>
      </c>
      <c r="E322" s="5" t="inlineStr">
        <is>
          <t>100,00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=HYPERLINK("https://rossileiloes.com.br/lote/detalhe/48644", "403")</f>
      </c>
      <c r="B323" s="4" t="s">
        <f>=HYPERLINK("https://rossileiloes.com.br/lote/detalhe/48644", " Balança de precisão, coluna braços e bandeja em metal, com pesos. ( 50 x 53.5 x 28cm)")</f>
      </c>
      <c r="C323" s="4" t="inlineStr">
        <is>
          <t>Vendido</t>
        </is>
      </c>
      <c r="D323" s="4" t="inlineStr">
        <is>
          <t>15</t>
        </is>
      </c>
      <c r="E323" s="5" t="inlineStr">
        <is>
          <t>850,00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=HYPERLINK("https://rossileiloes.com.br/lote/detalhe/48645", "404")</f>
      </c>
      <c r="B324" s="4" t="s">
        <f>=HYPERLINK("https://rossileiloes.com.br/lote/detalhe/48645", " Lote com: brinquedos e bonecas antigas - estrela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100,00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=HYPERLINK("https://rossileiloes.com.br/lote/detalhe/48650", "405")</f>
      </c>
      <c r="B325" s="4" t="s">
        <f>=HYPERLINK("https://rossileiloes.com.br/lote/detalhe/48650", " Jogo em Metal Branco - 9 peças")</f>
      </c>
      <c r="C325" s="4" t="inlineStr">
        <is>
          <t>Não vendido</t>
        </is>
      </c>
      <c r="D325" s="4" t="inlineStr">
        <is>
          <t>3</t>
        </is>
      </c>
      <c r="E325" s="5" t="inlineStr">
        <is>
          <t>200,00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=HYPERLINK("https://rossileiloes.com.br/lote/detalhe/48646", "406")</f>
      </c>
      <c r="B326" s="4" t="s">
        <f>=HYPERLINK("https://rossileiloes.com.br/lote/detalhe/48646", " Brinquedos antigos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=HYPERLINK("https://rossileiloes.com.br/lote/detalhe/48647", "407")</f>
      </c>
      <c r="B327" s="4" t="s">
        <f>=HYPERLINK("https://rossileiloes.com.br/lote/detalhe/48647", " Tabaqueira em bronze e metal branco - cão buldogue, reclinável ( 24.5 x 22 x 16.5 cm) ")</f>
      </c>
      <c r="C327" s="4" t="inlineStr">
        <is>
          <t>Não vendido</t>
        </is>
      </c>
      <c r="D327" s="4" t="inlineStr">
        <is>
          <t>13</t>
        </is>
      </c>
      <c r="E327" s="5" t="inlineStr">
        <is>
          <t>700,00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=HYPERLINK("https://rossileiloes.com.br/lote/detalhe/48651", "408")</f>
      </c>
      <c r="B328" s="4" t="s">
        <f>=HYPERLINK("https://rossileiloes.com.br/lote/detalhe/48651", " Fitas cassete novas - 28 uni.")</f>
      </c>
      <c r="C328" s="4" t="inlineStr">
        <is>
          <t>Vendido</t>
        </is>
      </c>
      <c r="D328" s="4" t="inlineStr">
        <is>
          <t>1</t>
        </is>
      </c>
      <c r="E328" s="5" t="inlineStr">
        <is>
          <t>100,00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=HYPERLINK("https://rossileiloes.com.br/lote/detalhe/48648", "409")</f>
      </c>
      <c r="B329" s="4" t="s">
        <f>=HYPERLINK("https://rossileiloes.com.br/lote/detalhe/48648", " Centro de mesa importado em porcelana - centro com medalhão (14.5cm alt. 22.2 cm diam.)")</f>
      </c>
      <c r="C329" s="4" t="inlineStr">
        <is>
          <t>Não vendido</t>
        </is>
      </c>
      <c r="D329" s="4" t="inlineStr">
        <is>
          <t>4</t>
        </is>
      </c>
      <c r="E329" s="5" t="inlineStr">
        <is>
          <t>250,00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=HYPERLINK("https://rossileiloes.com.br/lote/detalhe/48649", "410")</f>
      </c>
      <c r="B330" s="4" t="s">
        <f>=HYPERLINK("https://rossileiloes.com.br/lote/detalhe/48649", " Boneca grande e boneca média ")</f>
      </c>
      <c r="C330" s="4" t="inlineStr">
        <is>
          <t>Vendido</t>
        </is>
      </c>
      <c r="D330" s="4" t="inlineStr">
        <is>
          <t>1</t>
        </is>
      </c>
      <c r="E330" s="5" t="inlineStr">
        <is>
          <t>100,00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=HYPERLINK("https://rossileiloes.com.br/lote/detalhe/48652", "411")</f>
      </c>
      <c r="B331" s="4" t="s">
        <f>=HYPERLINK("https://rossileiloes.com.br/lote/detalhe/48652", " Medalhão em metal (39 cm)")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100,00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=HYPERLINK("https://rossileiloes.com.br/lote/detalhe/48654", "412")</f>
      </c>
      <c r="B332" s="4" t="s">
        <f>=HYPERLINK("https://rossileiloes.com.br/lote/detalhe/48654", " Jogo para chá e café , porcelana brasileira - 64 peças")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550,00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=HYPERLINK("https://rossileiloes.com.br/lote/detalhe/48656", "413")</f>
      </c>
      <c r="B333" s="4" t="s">
        <f>=HYPERLINK("https://rossileiloes.com.br/lote/detalhe/48656", " Lote com: 3 Pratos diversos - (maior 26cm)")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100,00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=HYPERLINK("https://rossileiloes.com.br/lote/detalhe/48653", "414")</f>
      </c>
      <c r="B334" s="4" t="s">
        <f>=HYPERLINK("https://rossileiloes.com.br/lote/detalhe/48653", " Relógio tipo 8 de madeira nobre - (42 x 23cm)")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100,00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=HYPERLINK("https://rossileiloes.com.br/lote/detalhe/48655", "415")</f>
      </c>
      <c r="B335" s="4" t="s">
        <f>=HYPERLINK("https://rossileiloes.com.br/lote/detalhe/48655", " Crucifixo em Marfim - único no Brasil - Europe - ( 39 x 19cm)")</f>
      </c>
      <c r="C335" s="4" t="inlineStr">
        <is>
          <t>Não vendido</t>
        </is>
      </c>
      <c r="D335" s="4" t="inlineStr">
        <is>
          <t>5</t>
        </is>
      </c>
      <c r="E335" s="5" t="inlineStr">
        <is>
          <t>350,00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=HYPERLINK("https://rossileiloes.com.br/lote/detalhe/48657", "416")</f>
      </c>
      <c r="B336" s="4" t="s">
        <f>=HYPERLINK("https://rossileiloes.com.br/lote/detalhe/48657", " Taxidermia - jacaré - com registro de licença ( 78 x 13 x 15 cm) ")</f>
      </c>
      <c r="C336" s="4" t="inlineStr">
        <is>
          <t>Não vendido</t>
        </is>
      </c>
      <c r="D336" s="4" t="inlineStr">
        <is>
          <t>28</t>
        </is>
      </c>
      <c r="E336" s="5" t="inlineStr">
        <is>
          <t>1.500,00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=HYPERLINK("https://rossileiloes.com.br/lote/detalhe/48658", "417")</f>
      </c>
      <c r="B337" s="4" t="s">
        <f>=HYPERLINK("https://rossileiloes.com.br/lote/detalhe/48658", " Bonecos de coleção - 3 peças 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100,00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=HYPERLINK("https://rossileiloes.com.br/lote/detalhe/48660", "418")</f>
      </c>
      <c r="B338" s="4" t="s">
        <f>=HYPERLINK("https://rossileiloes.com.br/lote/detalhe/48660", " Lote com: 3 uni. Vasilhas de jacarandá ( maior 29.5cm) 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=HYPERLINK("https://rossileiloes.com.br/lote/detalhe/48669", "419")</f>
      </c>
      <c r="B339" s="4" t="s">
        <f>=HYPERLINK("https://rossileiloes.com.br/lote/detalhe/48669", " Bule para café Importado - emirados árabes - metal prateado e dourado")</f>
      </c>
      <c r="C339" s="4" t="inlineStr">
        <is>
          <t>Não vendido</t>
        </is>
      </c>
      <c r="D339" s="4" t="inlineStr">
        <is>
          <t>1</t>
        </is>
      </c>
      <c r="E339" s="5" t="inlineStr">
        <is>
          <t>250,00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=HYPERLINK("https://rossileiloes.com.br/lote/detalhe/48659", "420")</f>
      </c>
      <c r="B340" s="4" t="s">
        <f>=HYPERLINK("https://rossileiloes.com.br/lote/detalhe/48659", " Aparelho de chá e café - porcelana brasileira - 38 peças")</f>
      </c>
      <c r="C340" s="4" t="inlineStr">
        <is>
          <t>Vendido</t>
        </is>
      </c>
      <c r="D340" s="4" t="inlineStr">
        <is>
          <t>7</t>
        </is>
      </c>
      <c r="E340" s="5" t="inlineStr">
        <is>
          <t>400,00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=HYPERLINK("https://rossileiloes.com.br/lote/detalhe/48661", "421")</f>
      </c>
      <c r="B341" s="4" t="s">
        <f>=HYPERLINK("https://rossileiloes.com.br/lote/detalhe/48661", " Estátua em bronze banhado a cobre - apoio de madeira - (23.5 x 43 x 8 cm)")</f>
      </c>
      <c r="C341" s="4" t="inlineStr">
        <is>
          <t>Não vendido</t>
        </is>
      </c>
      <c r="D341" s="4" t="inlineStr">
        <is>
          <t>3</t>
        </is>
      </c>
      <c r="E341" s="5" t="inlineStr">
        <is>
          <t>200,00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=HYPERLINK("https://rossileiloes.com.br/lote/detalhe/48672", "422")</f>
      </c>
      <c r="B342" s="4" t="s">
        <f>=HYPERLINK("https://rossileiloes.com.br/lote/detalhe/48672", " Impressora a laser Shot - funcionando")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100,00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=HYPERLINK("https://rossileiloes.com.br/lote/detalhe/48667", "423")</f>
      </c>
      <c r="B343" s="4" t="s">
        <f>=HYPERLINK("https://rossileiloes.com.br/lote/detalhe/48667", " Escultura importada africana em jacarandá - 20cm")</f>
      </c>
      <c r="C343" s="4" t="inlineStr">
        <is>
          <t>Não vendido</t>
        </is>
      </c>
      <c r="D343" s="4" t="inlineStr">
        <is>
          <t>1</t>
        </is>
      </c>
      <c r="E343" s="5" t="inlineStr">
        <is>
          <t>100,00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=HYPERLINK("https://rossileiloes.com.br/lote/detalhe/48664", "424")</f>
      </c>
      <c r="B344" s="4" t="s">
        <f>=HYPERLINK("https://rossileiloes.com.br/lote/detalhe/48664", " Escultura  em Bronze - 3.2kg - 33 x 27 cm")</f>
      </c>
      <c r="C344" s="4" t="inlineStr">
        <is>
          <t>Não vendido</t>
        </is>
      </c>
      <c r="D344" s="4" t="inlineStr">
        <is>
          <t>11</t>
        </is>
      </c>
      <c r="E344" s="5" t="inlineStr">
        <is>
          <t>600,00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=HYPERLINK("https://rossileiloes.com.br/lote/detalhe/48673", "425")</f>
      </c>
      <c r="B345" s="4" t="s">
        <f>=HYPERLINK("https://rossileiloes.com.br/lote/detalhe/48673", " Tigela importada - Porcelana Japonesa pintada a mão - (7.5 x 24 cm)")</f>
      </c>
      <c r="C345" s="4" t="inlineStr">
        <is>
          <t>Não vendido</t>
        </is>
      </c>
      <c r="D345" s="4" t="inlineStr">
        <is>
          <t>1</t>
        </is>
      </c>
      <c r="E345" s="5" t="inlineStr">
        <is>
          <t>100,00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=HYPERLINK("https://rossileiloes.com.br/lote/detalhe/48670", "426")</f>
      </c>
      <c r="B346" s="4" t="s">
        <f>=HYPERLINK("https://rossileiloes.com.br/lote/detalhe/48670", " Relógio em madeira - Timão - (48 x 28 cm) ")</f>
      </c>
      <c r="C346" s="4" t="inlineStr">
        <is>
          <t>Vendido</t>
        </is>
      </c>
      <c r="D346" s="4" t="inlineStr">
        <is>
          <t>4</t>
        </is>
      </c>
      <c r="E346" s="5" t="inlineStr">
        <is>
          <t>300,00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=HYPERLINK("https://rossileiloes.com.br/lote/detalhe/48663", "427")</f>
      </c>
      <c r="B347" s="4" t="s">
        <f>=HYPERLINK("https://rossileiloes.com.br/lote/detalhe/48663", " Jogo de chá importado pintado a mão")</f>
      </c>
      <c r="C347" s="4" t="inlineStr">
        <is>
          <t>Não vendido</t>
        </is>
      </c>
      <c r="D347" s="4" t="inlineStr">
        <is>
          <t>3</t>
        </is>
      </c>
      <c r="E347" s="5" t="inlineStr">
        <is>
          <t>200,00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=HYPERLINK("https://rossileiloes.com.br/lote/detalhe/48671", "428")</f>
      </c>
      <c r="B348" s="4" t="s">
        <f>=HYPERLINK("https://rossileiloes.com.br/lote/detalhe/48671", " Faqueiro Italiano - banhado a ouro - importado Argento Freccia D'oro - 76 peças")</f>
      </c>
      <c r="C348" s="4" t="inlineStr">
        <is>
          <t>Não vendido</t>
        </is>
      </c>
      <c r="D348" s="4" t="inlineStr">
        <is>
          <t>15</t>
        </is>
      </c>
      <c r="E348" s="5" t="inlineStr">
        <is>
          <t>800,00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=HYPERLINK("https://rossileiloes.com.br/lote/detalhe/48666", "429")</f>
      </c>
      <c r="B349" s="4" t="s">
        <f>=HYPERLINK("https://rossileiloes.com.br/lote/detalhe/48666", " Sopeira importada japonesa, pintada a mão - porcelana ( 13 x 25 cm)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100,00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=HYPERLINK("https://rossileiloes.com.br/lote/detalhe/48662", "430")</f>
      </c>
      <c r="B350" s="4" t="s">
        <f>=HYPERLINK("https://rossileiloes.com.br/lote/detalhe/48662", " Luminária em Bronze ( 49cm) ")</f>
      </c>
      <c r="C350" s="4" t="inlineStr">
        <is>
          <t>Não vendido</t>
        </is>
      </c>
      <c r="D350" s="4" t="inlineStr">
        <is>
          <t>3</t>
        </is>
      </c>
      <c r="E350" s="5" t="inlineStr">
        <is>
          <t>200,00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=HYPERLINK("https://rossileiloes.com.br/lote/detalhe/48674", "431")</f>
      </c>
      <c r="B351" s="4" t="s">
        <f>=HYPERLINK("https://rossileiloes.com.br/lote/detalhe/48674", " Jogo de café importado - Porcelana chinesa : 14 peças")</f>
      </c>
      <c r="C351" s="4" t="inlineStr">
        <is>
          <t>Vendido</t>
        </is>
      </c>
      <c r="D351" s="4" t="inlineStr">
        <is>
          <t>6</t>
        </is>
      </c>
      <c r="E351" s="5" t="inlineStr">
        <is>
          <t>350,00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=HYPERLINK("https://rossileiloes.com.br/lote/detalhe/48665", "432")</f>
      </c>
      <c r="B352" s="4" t="s">
        <f>=HYPERLINK("https://rossileiloes.com.br/lote/detalhe/48665", " Faqueiro italiano banhado a ouro - 100 peças - Argento Freccia D'oro ")</f>
      </c>
      <c r="C352" s="4" t="inlineStr">
        <is>
          <t>Vendido</t>
        </is>
      </c>
      <c r="D352" s="4" t="inlineStr">
        <is>
          <t>17</t>
        </is>
      </c>
      <c r="E352" s="5" t="inlineStr">
        <is>
          <t>999,00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=HYPERLINK("https://rossileiloes.com.br/lote/detalhe/48668", "433")</f>
      </c>
      <c r="B353" s="4" t="s">
        <f>=HYPERLINK("https://rossileiloes.com.br/lote/detalhe/48668", " Molheira em porcelana japonesa, pintado a mão Imari - ( 7 x 22 x 25 cm)")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100,00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=HYPERLINK("https://rossileiloes.com.br/lote/detalhe/48719", "434")</f>
      </c>
      <c r="B354" s="4" t="s">
        <f>=HYPERLINK("https://rossileiloes.com.br/lote/detalhe/48719", " Lote com: Jogos Play Station originais ")</f>
      </c>
      <c r="C354" s="4" t="inlineStr">
        <is>
          <t>Não vendido</t>
        </is>
      </c>
      <c r="D354" s="4" t="inlineStr">
        <is>
          <t>1</t>
        </is>
      </c>
      <c r="E354" s="5" t="inlineStr">
        <is>
          <t>100,00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=HYPERLINK("https://rossileiloes.com.br/lote/detalhe/48731", "435")</f>
      </c>
      <c r="B355" s="4" t="s">
        <f>=HYPERLINK("https://rossileiloes.com.br/lote/detalhe/48731", " Licoreira em Alabastro - 6 copos")</f>
      </c>
      <c r="C355" s="4" t="inlineStr">
        <is>
          <t>Não vendido</t>
        </is>
      </c>
      <c r="D355" s="4" t="inlineStr">
        <is>
          <t>4</t>
        </is>
      </c>
      <c r="E355" s="5" t="inlineStr">
        <is>
          <t>250,00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=HYPERLINK("https://rossileiloes.com.br/lote/detalhe/48727", "436")</f>
      </c>
      <c r="B356" s="4" t="s">
        <f>=HYPERLINK("https://rossileiloes.com.br/lote/detalhe/48727", " Brinquedos antigos 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100,00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=HYPERLINK("https://rossileiloes.com.br/lote/detalhe/48730", "437")</f>
      </c>
      <c r="B357" s="4" t="s">
        <f>=HYPERLINK("https://rossileiloes.com.br/lote/detalhe/48730", " Lote com: 5 saladeiras ( 3.5 x 14.5 cm) e 1 saladeira grande 6 x 33 - Porcelana chinesa")</f>
      </c>
      <c r="C357" s="4" t="inlineStr">
        <is>
          <t>Não vendido</t>
        </is>
      </c>
      <c r="D357" s="4" t="inlineStr">
        <is>
          <t>5</t>
        </is>
      </c>
      <c r="E357" s="5" t="inlineStr">
        <is>
          <t>300,00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=HYPERLINK("https://rossileiloes.com.br/lote/detalhe/48723", "438")</f>
      </c>
      <c r="B358" s="4" t="s">
        <f>=HYPERLINK("https://rossileiloes.com.br/lote/detalhe/48723", " Brinquedos antigos 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100,00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=HYPERLINK("https://rossileiloes.com.br/lote/detalhe/48720", "439")</f>
      </c>
      <c r="B359" s="4" t="s">
        <f>=HYPERLINK("https://rossileiloes.com.br/lote/detalhe/48720", " Travessa - porcelana japonesa desenhada a mão ( 3 x 35 x 26 cm) ")</f>
      </c>
      <c r="C359" s="4" t="inlineStr">
        <is>
          <t>Não vendido</t>
        </is>
      </c>
      <c r="D359" s="4" t="inlineStr">
        <is>
          <t>1</t>
        </is>
      </c>
      <c r="E359" s="5" t="inlineStr">
        <is>
          <t>100,00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=HYPERLINK("https://rossileiloes.com.br/lote/detalhe/48726", "440")</f>
      </c>
      <c r="B360" s="4" t="s">
        <f>=HYPERLINK("https://rossileiloes.com.br/lote/detalhe/48726", " Lote com: bonecas antigas e carrinho")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100,00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=HYPERLINK("https://rossileiloes.com.br/lote/detalhe/48728", "441")</f>
      </c>
      <c r="B361" s="4" t="s">
        <f>=HYPERLINK("https://rossileiloes.com.br/lote/detalhe/48728", " Lote com: 6 tigelas em porcelana japonesapintada a mão - ( 3 x 15 cm) ")</f>
      </c>
      <c r="C361" s="4" t="inlineStr">
        <is>
          <t>Vendido</t>
        </is>
      </c>
      <c r="D361" s="4" t="inlineStr">
        <is>
          <t>5</t>
        </is>
      </c>
      <c r="E361" s="5" t="inlineStr">
        <is>
          <t>300,00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=HYPERLINK("https://rossileiloes.com.br/lote/detalhe/48729", "442")</f>
      </c>
      <c r="B362" s="4" t="s">
        <f>=HYPERLINK("https://rossileiloes.com.br/lote/detalhe/48729", " Brinquedos antigos 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100,00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=HYPERLINK("https://rossileiloes.com.br/lote/detalhe/48721", "443")</f>
      </c>
      <c r="B363" s="4" t="s">
        <f>=HYPERLINK("https://rossileiloes.com.br/lote/detalhe/48721", " Brinquedos de montar 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100,00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=HYPERLINK("https://rossileiloes.com.br/lote/detalhe/48725", "444")</f>
      </c>
      <c r="B364" s="4" t="s">
        <f>=HYPERLINK("https://rossileiloes.com.br/lote/detalhe/48725", " Livros raros " naipes " ")</f>
      </c>
      <c r="C364" s="4" t="inlineStr">
        <is>
          <t>Não vendido</t>
        </is>
      </c>
      <c r="D364" s="4" t="inlineStr">
        <is>
          <t>1</t>
        </is>
      </c>
      <c r="E364" s="5" t="inlineStr">
        <is>
          <t>100,00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=HYPERLINK("https://rossileiloes.com.br/lote/detalhe/48718", "445")</f>
      </c>
      <c r="B365" s="4" t="s">
        <f>=HYPERLINK("https://rossileiloes.com.br/lote/detalhe/48718", " Livros raros")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=HYPERLINK("https://rossileiloes.com.br/lote/detalhe/48724", "446")</f>
      </c>
      <c r="B366" s="4" t="s">
        <f>=HYPERLINK("https://rossileiloes.com.br/lote/detalhe/48724", " Livros raros")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100,00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=HYPERLINK("https://rossileiloes.com.br/lote/detalhe/48716", "447")</f>
      </c>
      <c r="B367" s="4" t="s">
        <f>=HYPERLINK("https://rossileiloes.com.br/lote/detalhe/48716", " Brinquedos antigos 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100,00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=HYPERLINK("https://rossileiloes.com.br/lote/detalhe/48717", "448")</f>
      </c>
      <c r="B368" s="4" t="s">
        <f>=HYPERLINK("https://rossileiloes.com.br/lote/detalhe/48717", " Brinquedo raro - cegonheira estrela ")</f>
      </c>
      <c r="C368" s="4" t="inlineStr">
        <is>
          <t>Vendido</t>
        </is>
      </c>
      <c r="D368" s="4" t="inlineStr">
        <is>
          <t>1</t>
        </is>
      </c>
      <c r="E368" s="5" t="inlineStr">
        <is>
          <t>100,00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=HYPERLINK("https://rossileiloes.com.br/lote/detalhe/48722", "449")</f>
      </c>
      <c r="B369" s="4" t="s">
        <f>=HYPERLINK("https://rossileiloes.com.br/lote/detalhe/48722", " Brinquedos antigos 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100,00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=HYPERLINK("https://rossileiloes.com.br/lote/detalhe/48732", "450")</f>
      </c>
      <c r="B370" s="4" t="s">
        <f>=HYPERLINK("https://rossileiloes.com.br/lote/detalhe/48732", " Lote com: 170 LP's")</f>
      </c>
      <c r="C370" s="4" t="inlineStr">
        <is>
          <t>Vendido</t>
        </is>
      </c>
      <c r="D370" s="4" t="inlineStr">
        <is>
          <t>5</t>
        </is>
      </c>
      <c r="E370" s="5" t="inlineStr">
        <is>
          <t>300,00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=HYPERLINK("https://rossileiloes.com.br/lote/detalhe/48733", "451")</f>
      </c>
      <c r="B371" s="4" t="s">
        <f>=HYPERLINK("https://rossileiloes.com.br/lote/detalhe/48733", " Brinquedo Gênius - estrela 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100,00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=HYPERLINK("https://rossileiloes.com.br/lote/detalhe/48735", "452")</f>
      </c>
      <c r="B372" s="4" t="s">
        <f>=HYPERLINK("https://rossileiloes.com.br/lote/detalhe/48735", " Coleção 23 aviões de combate - editora Planeta deagostini")</f>
      </c>
      <c r="C372" s="4" t="inlineStr">
        <is>
          <t>Não vendido</t>
        </is>
      </c>
      <c r="D372" s="4" t="inlineStr">
        <is>
          <t>4</t>
        </is>
      </c>
      <c r="E372" s="5" t="inlineStr">
        <is>
          <t>250,00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=HYPERLINK("https://rossileiloes.com.br/lote/detalhe/48734", "453")</f>
      </c>
      <c r="B373" s="4" t="s">
        <f>=HYPERLINK("https://rossileiloes.com.br/lote/detalhe/48734", " Miniaturas de coleção 1:18 ")</f>
      </c>
      <c r="C373" s="4" t="inlineStr">
        <is>
          <t>Vendido</t>
        </is>
      </c>
      <c r="D373" s="4" t="inlineStr">
        <is>
          <t>2</t>
        </is>
      </c>
      <c r="E373" s="5" t="inlineStr">
        <is>
          <t>180,00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=HYPERLINK("https://rossileiloes.com.br/lote/detalhe/48738", "454")</f>
      </c>
      <c r="B374" s="4" t="s">
        <f>=HYPERLINK("https://rossileiloes.com.br/lote/detalhe/48738", " Lote com: Enciclopédias e livros - 38 itens.")</f>
      </c>
      <c r="C374" s="4" t="inlineStr">
        <is>
          <t>Não vendido</t>
        </is>
      </c>
      <c r="D374" s="4" t="inlineStr">
        <is>
          <t>1</t>
        </is>
      </c>
      <c r="E374" s="5" t="inlineStr">
        <is>
          <t>100,00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=HYPERLINK("https://rossileiloes.com.br/lote/detalhe/48739", "455")</f>
      </c>
      <c r="B375" s="4" t="s">
        <f>=HYPERLINK("https://rossileiloes.com.br/lote/detalhe/48739", " Jogo de chá importado da china - 15 itens.")</f>
      </c>
      <c r="C375" s="4" t="inlineStr">
        <is>
          <t>Não vendido</t>
        </is>
      </c>
      <c r="D375" s="4" t="inlineStr">
        <is>
          <t>2</t>
        </is>
      </c>
      <c r="E375" s="5" t="inlineStr">
        <is>
          <t>150,00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=HYPERLINK("https://rossileiloes.com.br/lote/detalhe/48737", "456")</f>
      </c>
      <c r="B376" s="4" t="s">
        <f>=HYPERLINK("https://rossileiloes.com.br/lote/detalhe/48737", " Kit de colheres para chá em prata argentina 925 , cabo retorcido - 12 itens.")</f>
      </c>
      <c r="C376" s="4" t="inlineStr">
        <is>
          <t>Não vendido</t>
        </is>
      </c>
      <c r="D376" s="4" t="inlineStr">
        <is>
          <t>5</t>
        </is>
      </c>
      <c r="E376" s="5" t="inlineStr">
        <is>
          <t>300,00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=HYPERLINK("https://rossileiloes.com.br/lote/detalhe/48736", "457")</f>
      </c>
      <c r="B377" s="4" t="s">
        <f>=HYPERLINK("https://rossileiloes.com.br/lote/detalhe/48736", " Lote com: 75 livros infantis.")</f>
      </c>
      <c r="C377" s="4" t="inlineStr">
        <is>
          <t>Vendido</t>
        </is>
      </c>
      <c r="D377" s="4" t="inlineStr">
        <is>
          <t>2</t>
        </is>
      </c>
      <c r="E377" s="5" t="inlineStr">
        <is>
          <t>150,00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=HYPERLINK("https://rossileiloes.com.br/lote/detalhe/48744", "458")</f>
      </c>
      <c r="B378" s="4" t="s">
        <f>=HYPERLINK("https://rossileiloes.com.br/lote/detalhe/48744", " Livros Raros")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100,00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=HYPERLINK("https://rossileiloes.com.br/lote/detalhe/48742", "459")</f>
      </c>
      <c r="B379" s="4" t="s">
        <f>=HYPERLINK("https://rossileiloes.com.br/lote/detalhe/48742", " Jogo de calotas VW")</f>
      </c>
      <c r="C379" s="4" t="inlineStr">
        <is>
          <t>Não vendido</t>
        </is>
      </c>
      <c r="D379" s="4" t="inlineStr">
        <is>
          <t>1</t>
        </is>
      </c>
      <c r="E379" s="5" t="inlineStr">
        <is>
          <t>100,00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=HYPERLINK("https://rossileiloes.com.br/lote/detalhe/48743", "460")</f>
      </c>
      <c r="B380" s="4" t="s">
        <f>=HYPERLINK("https://rossileiloes.com.br/lote/detalhe/48743", " Lote com 3 miniaturas: escala 1:24")</f>
      </c>
      <c r="C380" s="4" t="inlineStr">
        <is>
          <t>Vendido</t>
        </is>
      </c>
      <c r="D380" s="4" t="inlineStr">
        <is>
          <t>2</t>
        </is>
      </c>
      <c r="E380" s="5" t="inlineStr">
        <is>
          <t>180,00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=HYPERLINK("https://rossileiloes.com.br/lote/detalhe/48740", "461")</f>
      </c>
      <c r="B381" s="4" t="s">
        <f>=HYPERLINK("https://rossileiloes.com.br/lote/detalhe/48740", " Lote com 3 miniaturas: escala 1:24")</f>
      </c>
      <c r="C381" s="4" t="inlineStr">
        <is>
          <t>Vendido</t>
        </is>
      </c>
      <c r="D381" s="4" t="inlineStr">
        <is>
          <t>2</t>
        </is>
      </c>
      <c r="E381" s="5" t="inlineStr">
        <is>
          <t>180,00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=HYPERLINK("https://rossileiloes.com.br/lote/detalhe/48741", "462")</f>
      </c>
      <c r="B382" s="4" t="s">
        <f>=HYPERLINK("https://rossileiloes.com.br/lote/detalhe/48741", " Bandeja para pesticos - interno em vidro - (33x23 cm) ")</f>
      </c>
      <c r="C382" s="4" t="inlineStr">
        <is>
          <t>Vendido</t>
        </is>
      </c>
      <c r="D382" s="4" t="inlineStr">
        <is>
          <t>3</t>
        </is>
      </c>
      <c r="E382" s="5" t="inlineStr">
        <is>
          <t>200,00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=HYPERLINK("https://rossileiloes.com.br/lote/detalhe/48751", "463")</f>
      </c>
      <c r="B383" s="4" t="s">
        <f>=HYPERLINK("https://rossileiloes.com.br/lote/detalhe/48751", " Carrinho de coleção ")</f>
      </c>
      <c r="C383" s="4" t="inlineStr">
        <is>
          <t>Vendido</t>
        </is>
      </c>
      <c r="D383" s="4" t="inlineStr">
        <is>
          <t>5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=HYPERLINK("https://rossileiloes.com.br/lote/detalhe/48750", "464")</f>
      </c>
      <c r="B384" s="4" t="s">
        <f>=HYPERLINK("https://rossileiloes.com.br/lote/detalhe/48750", " Jogo para café - importado chinês - pintados a mão e filetados a ouro - 9 itens ")</f>
      </c>
      <c r="C384" s="4" t="inlineStr">
        <is>
          <t>Não vendido</t>
        </is>
      </c>
      <c r="D384" s="4" t="inlineStr">
        <is>
          <t>5</t>
        </is>
      </c>
      <c r="E384" s="5" t="inlineStr">
        <is>
          <t>300,00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=HYPERLINK("https://rossileiloes.com.br/lote/detalhe/48747", "465")</f>
      </c>
      <c r="B385" s="4" t="s">
        <f>=HYPERLINK("https://rossileiloes.com.br/lote/detalhe/48747", " Legumeira à prata - ( 30 cm)")</f>
      </c>
      <c r="C385" s="4" t="inlineStr">
        <is>
          <t>Vendido</t>
        </is>
      </c>
      <c r="D385" s="4" t="inlineStr">
        <is>
          <t>2</t>
        </is>
      </c>
      <c r="E385" s="5" t="inlineStr">
        <is>
          <t>150,00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=HYPERLINK("https://rossileiloes.com.br/lote/detalhe/48746", "466")</f>
      </c>
      <c r="B386" s="4" t="s">
        <f>=HYPERLINK("https://rossileiloes.com.br/lote/detalhe/48746", " Carrinho de coleção ")</f>
      </c>
      <c r="C386" s="4" t="inlineStr">
        <is>
          <t>Vendido</t>
        </is>
      </c>
      <c r="D386" s="4" t="inlineStr">
        <is>
          <t>4</t>
        </is>
      </c>
      <c r="E386" s="5" t="inlineStr">
        <is>
          <t>250,00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=HYPERLINK("https://rossileiloes.com.br/lote/detalhe/48748", "467")</f>
      </c>
      <c r="B387" s="4" t="s">
        <f>=HYPERLINK("https://rossileiloes.com.br/lote/detalhe/48748", " Faqueiro Hércules - Caixa de madeira - 125 peças ")</f>
      </c>
      <c r="C387" s="4" t="inlineStr">
        <is>
          <t>Não vendido</t>
        </is>
      </c>
      <c r="D387" s="4" t="inlineStr">
        <is>
          <t>8</t>
        </is>
      </c>
      <c r="E387" s="5" t="inlineStr">
        <is>
          <t>450,00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=HYPERLINK("https://rossileiloes.com.br/lote/detalhe/48745", "468")</f>
      </c>
      <c r="B388" s="4" t="s">
        <f>=HYPERLINK("https://rossileiloes.com.br/lote/detalhe/48745", " Formas em bronze para fabricação de sabonetes 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100,00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=HYPERLINK("https://rossileiloes.com.br/lote/detalhe/48749", "469")</f>
      </c>
      <c r="B389" s="4" t="s">
        <f>=HYPERLINK("https://rossileiloes.com.br/lote/detalhe/48749", " Lote com: Livros e fascículos raros de obras de artes -   100 itens.")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100,00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=HYPERLINK("https://rossileiloes.com.br/lote/detalhe/48760", "470")</f>
      </c>
      <c r="B390" s="4" t="s">
        <f>=HYPERLINK("https://rossileiloes.com.br/lote/detalhe/48760", " Galheteiro em Madeira e porcelana - com talheres para servir ( 15/ 24cm) 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=HYPERLINK("https://rossileiloes.com.br/lote/detalhe/48754", "471")</f>
      </c>
      <c r="B391" s="4" t="s">
        <f>=HYPERLINK("https://rossileiloes.com.br/lote/detalhe/48754", " Leopardo esculpido em madeira Nobre - 145 x 50 x 33 cm - 105kg")</f>
      </c>
      <c r="C391" s="4" t="inlineStr">
        <is>
          <t>Não vendido</t>
        </is>
      </c>
      <c r="D391" s="4" t="inlineStr">
        <is>
          <t>41</t>
        </is>
      </c>
      <c r="E391" s="5" t="inlineStr">
        <is>
          <t>2.200,00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=HYPERLINK("https://rossileiloes.com.br/lote/detalhe/48768", "472")</f>
      </c>
      <c r="B392" s="4" t="s">
        <f>=HYPERLINK("https://rossileiloes.com.br/lote/detalhe/48768", " Galheteiro em madeira e porcelana - Com tralheres - ( 41/21 cm)")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100,00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=HYPERLINK("https://rossileiloes.com.br/lote/detalhe/48757", "473")</f>
      </c>
      <c r="B393" s="4" t="s">
        <f>=HYPERLINK("https://rossileiloes.com.br/lote/detalhe/48757", " Rara Espada em Aço inox - ( 41cm)")</f>
      </c>
      <c r="C393" s="4" t="inlineStr">
        <is>
          <t>Não vendido</t>
        </is>
      </c>
      <c r="D393" s="4" t="inlineStr">
        <is>
          <t>1</t>
        </is>
      </c>
      <c r="E393" s="5" t="inlineStr">
        <is>
          <t>100,00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=HYPERLINK("https://rossileiloes.com.br/lote/detalhe/48763", "474")</f>
      </c>
      <c r="B394" s="4" t="s">
        <f>=HYPERLINK("https://rossileiloes.com.br/lote/detalhe/48763", " Escultura em Resina - importado da itália - Séc XX ( 10 x 16 x 11 cm )")</f>
      </c>
      <c r="C394" s="4" t="inlineStr">
        <is>
          <t>Não vendido</t>
        </is>
      </c>
      <c r="D394" s="4" t="inlineStr">
        <is>
          <t>1</t>
        </is>
      </c>
      <c r="E394" s="5" t="inlineStr">
        <is>
          <t>100,00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=HYPERLINK("https://rossileiloes.com.br/lote/detalhe/48756", "475")</f>
      </c>
      <c r="B395" s="4" t="s">
        <f>=HYPERLINK("https://rossileiloes.com.br/lote/detalhe/48756", " Relógio Voigtel em madeira entalhada - ( 29 x 59 cm) ")</f>
      </c>
      <c r="C395" s="4" t="inlineStr">
        <is>
          <t>Não vendido</t>
        </is>
      </c>
      <c r="D395" s="4" t="inlineStr">
        <is>
          <t>2</t>
        </is>
      </c>
      <c r="E395" s="5" t="inlineStr">
        <is>
          <t>150,00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=HYPERLINK("https://rossileiloes.com.br/lote/detalhe/48753", "476")</f>
      </c>
      <c r="B396" s="4" t="s">
        <f>=HYPERLINK("https://rossileiloes.com.br/lote/detalhe/48753", " Escultura em Resina - importado da itália - Séc XX ( 10 x 16 x 11 cm )")</f>
      </c>
      <c r="C396" s="4" t="inlineStr">
        <is>
          <t>Não vendido</t>
        </is>
      </c>
      <c r="D396" s="4" t="inlineStr">
        <is>
          <t>2</t>
        </is>
      </c>
      <c r="E396" s="5" t="inlineStr">
        <is>
          <t>150,00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=HYPERLINK("https://rossileiloes.com.br/lote/detalhe/48762", "477")</f>
      </c>
      <c r="B397" s="4" t="s">
        <f>=HYPERLINK("https://rossileiloes.com.br/lote/detalhe/48762", " Rechaud banhado a prata - 40cm")</f>
      </c>
      <c r="C397" s="4" t="inlineStr">
        <is>
          <t>Vendido</t>
        </is>
      </c>
      <c r="D397" s="4" t="inlineStr">
        <is>
          <t>2</t>
        </is>
      </c>
      <c r="E397" s="5" t="inlineStr">
        <is>
          <t>150,00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=HYPERLINK("https://rossileiloes.com.br/lote/detalhe/48764", "478")</f>
      </c>
      <c r="B398" s="4" t="s">
        <f>=HYPERLINK("https://rossileiloes.com.br/lote/detalhe/48764", " Escultura em Resina - importado da itália - Séc XX ( 10 x 16 x 11 cm )")</f>
      </c>
      <c r="C398" s="4" t="inlineStr">
        <is>
          <t>Não vendido</t>
        </is>
      </c>
      <c r="D398" s="4" t="inlineStr">
        <is>
          <t>1</t>
        </is>
      </c>
      <c r="E398" s="5" t="inlineStr">
        <is>
          <t>100,00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=HYPERLINK("https://rossileiloes.com.br/lote/detalhe/48755", "479")</f>
      </c>
      <c r="B399" s="4" t="s">
        <f>=HYPERLINK("https://rossileiloes.com.br/lote/detalhe/48755", " Castiçais em bronze - 21 cm")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100,00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=HYPERLINK("https://rossileiloes.com.br/lote/detalhe/48758", "480")</f>
      </c>
      <c r="B400" s="4" t="s">
        <f>=HYPERLINK("https://rossileiloes.com.br/lote/detalhe/48758", " Escultura em Resina - importado da itália - Séc XX ( 10 x 16 x 11 cm )")</f>
      </c>
      <c r="C400" s="4" t="inlineStr">
        <is>
          <t>Não vendido</t>
        </is>
      </c>
      <c r="D400" s="4" t="inlineStr">
        <is>
          <t>2</t>
        </is>
      </c>
      <c r="E400" s="5" t="inlineStr">
        <is>
          <t>150,00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=HYPERLINK("https://rossileiloes.com.br/lote/detalhe/48766", "481")</f>
      </c>
      <c r="B401" s="4" t="s">
        <f>=HYPERLINK("https://rossileiloes.com.br/lote/detalhe/48766", " Relógio de mesa em resina -importado  USA Séc XX ( 30 x 17 cm) ")</f>
      </c>
      <c r="C401" s="4" t="inlineStr">
        <is>
          <t>Não vendido</t>
        </is>
      </c>
      <c r="D401" s="4" t="inlineStr">
        <is>
          <t>1</t>
        </is>
      </c>
      <c r="E401" s="5" t="inlineStr">
        <is>
          <t>100,00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=HYPERLINK("https://rossileiloes.com.br/lote/detalhe/48759", "482")</f>
      </c>
      <c r="B402" s="4" t="s">
        <f>=HYPERLINK("https://rossileiloes.com.br/lote/detalhe/48759", " Escultura em Resina - importado da itália - Séc XX ( 10 x 16 x 11 cm )")</f>
      </c>
      <c r="C402" s="4" t="inlineStr">
        <is>
          <t>Não vendido</t>
        </is>
      </c>
      <c r="D402" s="4" t="inlineStr">
        <is>
          <t>1</t>
        </is>
      </c>
      <c r="E402" s="5" t="inlineStr">
        <is>
          <t>100,00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=HYPERLINK("https://rossileiloes.com.br/lote/detalhe/48752", "483")</f>
      </c>
      <c r="B403" s="4" t="s">
        <f>=HYPERLINK("https://rossileiloes.com.br/lote/detalhe/48752", " Floreira Oblonga em metal banhado à prata - recipiente dentro removível - ( 12.5 x 33 x 12 cm) ")</f>
      </c>
      <c r="C403" s="4" t="inlineStr">
        <is>
          <t>Não vendido</t>
        </is>
      </c>
      <c r="D403" s="4" t="inlineStr">
        <is>
          <t>2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=HYPERLINK("https://rossileiloes.com.br/lote/detalhe/48765", "484")</f>
      </c>
      <c r="B404" s="4" t="s">
        <f>=HYPERLINK("https://rossileiloes.com.br/lote/detalhe/48765", " Jogo de xícaras para café em metal prateado - RENNER - porcelana portuguesa")</f>
      </c>
      <c r="C404" s="4" t="inlineStr">
        <is>
          <t>Não vendido</t>
        </is>
      </c>
      <c r="D404" s="4" t="inlineStr">
        <is>
          <t>2</t>
        </is>
      </c>
      <c r="E404" s="5" t="inlineStr">
        <is>
          <t>150,00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=HYPERLINK("https://rossileiloes.com.br/lote/detalhe/48761", "485")</f>
      </c>
      <c r="B405" s="4" t="s">
        <f>=HYPERLINK("https://rossileiloes.com.br/lote/detalhe/48761", " Sino de mesa em metal espessurado à prata ( 10 x 5 cm)")</f>
      </c>
      <c r="C405" s="4" t="inlineStr">
        <is>
          <t>Não vendido</t>
        </is>
      </c>
      <c r="D405" s="4" t="inlineStr">
        <is>
          <t>2</t>
        </is>
      </c>
      <c r="E405" s="5" t="inlineStr">
        <is>
          <t>150,00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=HYPERLINK("https://rossileiloes.com.br/lote/detalhe/48767", "486")</f>
      </c>
      <c r="B406" s="4" t="s">
        <f>=HYPERLINK("https://rossileiloes.com.br/lote/detalhe/48767", " Relógio com cuba de vidro ( 25 x 14 cm)")</f>
      </c>
      <c r="C406" s="4" t="inlineStr">
        <is>
          <t>Não vendido</t>
        </is>
      </c>
      <c r="D406" s="4" t="inlineStr">
        <is>
          <t>7</t>
        </is>
      </c>
      <c r="E406" s="5" t="inlineStr">
        <is>
          <t>400,00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=HYPERLINK("https://rossileiloes.com.br/lote/detalhe/48769", "487")</f>
      </c>
      <c r="B407" s="4" t="s">
        <f>=HYPERLINK("https://rossileiloes.com.br/lote/detalhe/48769", " Luminária em Bronze - 30 cm")</f>
      </c>
      <c r="C407" s="4" t="inlineStr">
        <is>
          <t>Não vendido</t>
        </is>
      </c>
      <c r="D407" s="4" t="inlineStr">
        <is>
          <t>1</t>
        </is>
      </c>
      <c r="E407" s="5" t="inlineStr">
        <is>
          <t>100,00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=HYPERLINK("https://rossileiloes.com.br/lote/detalhe/48770", "488")</f>
      </c>
      <c r="B408" s="4" t="s">
        <f>=HYPERLINK("https://rossileiloes.com.br/lote/detalhe/48770", " Castiçais em metal - ( 23 cm )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100,00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=HYPERLINK("https://rossileiloes.com.br/lote/detalhe/48771", "489")</f>
      </c>
      <c r="B409" s="4" t="s">
        <f>=HYPERLINK("https://rossileiloes.com.br/lote/detalhe/48771", " Vasilha para queijo  - prata e cristal ( 17 x 13.5 cm)")</f>
      </c>
      <c r="C409" s="4" t="inlineStr">
        <is>
          <t>Vendido</t>
        </is>
      </c>
      <c r="D409" s="4" t="inlineStr">
        <is>
          <t>2</t>
        </is>
      </c>
      <c r="E409" s="5" t="inlineStr">
        <is>
          <t>150,00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=HYPERLINK("https://rossileiloes.com.br/lote/detalhe/48772", "490")</f>
      </c>
      <c r="B410" s="4" t="s">
        <f>=HYPERLINK("https://rossileiloes.com.br/lote/detalhe/48772", " Paliteiro pressurizado prata - 15 cm")</f>
      </c>
      <c r="C410" s="4" t="inlineStr">
        <is>
          <t>Não vendido</t>
        </is>
      </c>
      <c r="D410" s="4" t="inlineStr">
        <is>
          <t>1</t>
        </is>
      </c>
      <c r="E410" s="5" t="inlineStr">
        <is>
          <t>100,00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=HYPERLINK("https://rossileiloes.com.br/lote/detalhe/48774", "491")</f>
      </c>
      <c r="B411" s="4" t="s">
        <f>=HYPERLINK("https://rossileiloes.com.br/lote/detalhe/48774", " Vaso importado do japão - 27 cm")</f>
      </c>
      <c r="C411" s="4" t="inlineStr">
        <is>
          <t>Não vendido</t>
        </is>
      </c>
      <c r="D411" s="4" t="inlineStr">
        <is>
          <t>2</t>
        </is>
      </c>
      <c r="E411" s="5" t="inlineStr">
        <is>
          <t>150,00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=HYPERLINK("https://rossileiloes.com.br/lote/detalhe/48775", "492")</f>
      </c>
      <c r="B412" s="4" t="s">
        <f>=HYPERLINK("https://rossileiloes.com.br/lote/detalhe/48775", " Solifleur à prata - 33 cm")</f>
      </c>
      <c r="C412" s="4" t="inlineStr">
        <is>
          <t>Não vendido</t>
        </is>
      </c>
      <c r="D412" s="4" t="inlineStr">
        <is>
          <t>2</t>
        </is>
      </c>
      <c r="E412" s="5" t="inlineStr">
        <is>
          <t>150,00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=HYPERLINK("https://rossileiloes.com.br/lote/detalhe/48773", "493")</f>
      </c>
      <c r="B413" s="4" t="s">
        <f>=HYPERLINK("https://rossileiloes.com.br/lote/detalhe/48773", " Lote com: Apróx. 300 livros diversos ")</f>
      </c>
      <c r="C413" s="4" t="inlineStr">
        <is>
          <t>Não vendido</t>
        </is>
      </c>
      <c r="D413" s="4" t="inlineStr">
        <is>
          <t>2</t>
        </is>
      </c>
      <c r="E413" s="5" t="inlineStr">
        <is>
          <t>150,00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=HYPERLINK("https://rossileiloes.com.br/lote/detalhe/48806", "494")</f>
      </c>
      <c r="B414" s="4" t="s">
        <f>=HYPERLINK("https://rossileiloes.com.br/lote/detalhe/48806", "Livros coletânea das leis do comércio exterior - 34 volumes")</f>
      </c>
      <c r="C414" s="4" t="inlineStr">
        <is>
          <t>Não vendido</t>
        </is>
      </c>
      <c r="D414" s="4" t="inlineStr">
        <is>
          <t>3</t>
        </is>
      </c>
      <c r="E414" s="5" t="inlineStr">
        <is>
          <t>200,00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=HYPERLINK("https://rossileiloes.com.br/lote/detalhe/48820", "495")</f>
      </c>
      <c r="B415" s="4" t="s">
        <f>=HYPERLINK("https://rossileiloes.com.br/lote/detalhe/48820", "Lote com: Coleção de fitas cassete - Aproximadamente 1.120 itens.")</f>
      </c>
      <c r="C415" s="4" t="inlineStr">
        <is>
          <t>Vendido</t>
        </is>
      </c>
      <c r="D415" s="4" t="inlineStr">
        <is>
          <t>6</t>
        </is>
      </c>
      <c r="E415" s="5" t="inlineStr">
        <is>
          <t>750,00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=HYPERLINK("https://rossileiloes.com.br/lote/detalhe/49652", "496")</f>
      </c>
      <c r="B416" s="4" t="s">
        <f>=HYPERLINK("https://rossileiloes.com.br/lote/detalhe/49652", " 2 uni. Colunas em madeira - (75 cm) ")</f>
      </c>
      <c r="C416" s="4" t="inlineStr">
        <is>
          <t>Não vendido</t>
        </is>
      </c>
      <c r="D416" s="4" t="inlineStr">
        <is>
          <t>3</t>
        </is>
      </c>
      <c r="E416" s="5" t="inlineStr">
        <is>
          <t>200,00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=HYPERLINK("https://rossileiloes.com.br/lote/detalhe/49673", "497")</f>
      </c>
      <c r="B417" s="4" t="s">
        <f>=HYPERLINK("https://rossileiloes.com.br/lote/detalhe/49673", " Jogo para café português - Banhado a prata (24 x 20 cm) ")</f>
      </c>
      <c r="C417" s="4" t="inlineStr">
        <is>
          <t>Não vendido</t>
        </is>
      </c>
      <c r="D417" s="4" t="inlineStr">
        <is>
          <t>5</t>
        </is>
      </c>
      <c r="E417" s="5" t="inlineStr">
        <is>
          <t>300,00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=HYPERLINK("https://rossileiloes.com.br/lote/detalhe/49679", "498")</f>
      </c>
      <c r="B418" s="4" t="s">
        <f>=HYPERLINK("https://rossileiloes.com.br/lote/detalhe/49679", " Relógio em madeira nobre ( 93 x 35 cm) ")</f>
      </c>
      <c r="C418" s="4" t="inlineStr">
        <is>
          <t>Não vendido</t>
        </is>
      </c>
      <c r="D418" s="4" t="inlineStr">
        <is>
          <t>4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=HYPERLINK("https://rossileiloes.com.br/lote/detalhe/49669", "499")</f>
      </c>
      <c r="B419" s="4" t="s">
        <f>=HYPERLINK("https://rossileiloes.com.br/lote/detalhe/49669", " Jogo para jantar - déc 60 - 18 peças ")</f>
      </c>
      <c r="C419" s="4" t="inlineStr">
        <is>
          <t>Vendido</t>
        </is>
      </c>
      <c r="D419" s="4" t="inlineStr">
        <is>
          <t>3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=HYPERLINK("https://rossileiloes.com.br/lote/detalhe/49684", "500")</f>
      </c>
      <c r="B420" s="4" t="s">
        <f>=HYPERLINK("https://rossileiloes.com.br/lote/detalhe/49684", " Telefone de mesa italiano - déc 30 - Resina realçado a ouro ( 18 x 24cm)")</f>
      </c>
      <c r="C420" s="4" t="inlineStr">
        <is>
          <t>Não vendido</t>
        </is>
      </c>
      <c r="D420" s="4" t="inlineStr">
        <is>
          <t>13</t>
        </is>
      </c>
      <c r="E420" s="5" t="inlineStr">
        <is>
          <t>700,00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=HYPERLINK("https://rossileiloes.com.br/lote/detalhe/49663", "501")</f>
      </c>
      <c r="B421" s="4" t="s">
        <f>=HYPERLINK("https://rossileiloes.com.br/lote/detalhe/49663", " Aparelho de jantar em porcelana branca, policromado a prata - 12 peças ")</f>
      </c>
      <c r="C421" s="4" t="inlineStr">
        <is>
          <t>Não vendido</t>
        </is>
      </c>
      <c r="D421" s="4" t="inlineStr">
        <is>
          <t>2</t>
        </is>
      </c>
      <c r="E421" s="5" t="inlineStr">
        <is>
          <t>150,00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=HYPERLINK("https://rossileiloes.com.br/lote/detalhe/49656", "502")</f>
      </c>
      <c r="B422" s="4" t="s">
        <f>=HYPERLINK("https://rossileiloes.com.br/lote/detalhe/49656", " Escultura Deusa grega - ( 20 x 25 x 9 cm) ")</f>
      </c>
      <c r="C422" s="4" t="inlineStr">
        <is>
          <t>Não vendido</t>
        </is>
      </c>
      <c r="D422" s="4" t="inlineStr">
        <is>
          <t>10</t>
        </is>
      </c>
      <c r="E422" s="5" t="inlineStr">
        <is>
          <t>550,00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=HYPERLINK("https://rossileiloes.com.br/lote/detalhe/49661", "503")</f>
      </c>
      <c r="B423" s="4" t="s">
        <f>=HYPERLINK("https://rossileiloes.com.br/lote/detalhe/49661", " Castiçal em bronze - ( 22cm)")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100,00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=HYPERLINK("https://rossileiloes.com.br/lote/detalhe/49662", "504")</f>
      </c>
      <c r="B424" s="4" t="s">
        <f>=HYPERLINK("https://rossileiloes.com.br/lote/detalhe/49662", " Escultura em metal e tecido - ( 26cm) ")</f>
      </c>
      <c r="C424" s="4" t="inlineStr">
        <is>
          <t>Não vendido</t>
        </is>
      </c>
      <c r="D424" s="4" t="inlineStr">
        <is>
          <t>1</t>
        </is>
      </c>
      <c r="E424" s="5" t="inlineStr">
        <is>
          <t>100,00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=HYPERLINK("https://rossileiloes.com.br/lote/detalhe/49659", "505")</f>
      </c>
      <c r="B425" s="4" t="s">
        <f>=HYPERLINK("https://rossileiloes.com.br/lote/detalhe/49659", " Máquina de costura alemã ( 24 x 37 x 22cm) ")</f>
      </c>
      <c r="C425" s="4" t="inlineStr">
        <is>
          <t>Não vendido</t>
        </is>
      </c>
      <c r="D425" s="4" t="inlineStr">
        <is>
          <t>4</t>
        </is>
      </c>
      <c r="E425" s="5" t="inlineStr">
        <is>
          <t>250,00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=HYPERLINK("https://rossileiloes.com.br/lote/detalhe/49657", "506")</f>
      </c>
      <c r="B426" s="4" t="s">
        <f>=HYPERLINK("https://rossileiloes.com.br/lote/detalhe/49657", " Relógio italiano de mesa , patinado a ouro ( 70 x 33 x 18 cm) ")</f>
      </c>
      <c r="C426" s="4" t="inlineStr">
        <is>
          <t>Não vendido</t>
        </is>
      </c>
      <c r="D426" s="4" t="inlineStr">
        <is>
          <t>6</t>
        </is>
      </c>
      <c r="E426" s="5" t="inlineStr">
        <is>
          <t>350,00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=HYPERLINK("https://rossileiloes.com.br/lote/detalhe/49633", "507")</f>
      </c>
      <c r="B427" s="4" t="s">
        <f>=HYPERLINK("https://rossileiloes.com.br/lote/detalhe/49633", " Enfeite italiano - déc 70 - ( 19 x 50 x 13 cm)")</f>
      </c>
      <c r="C427" s="4" t="inlineStr">
        <is>
          <t>Não vendido</t>
        </is>
      </c>
      <c r="D427" s="4" t="inlineStr">
        <is>
          <t>7</t>
        </is>
      </c>
      <c r="E427" s="5" t="inlineStr">
        <is>
          <t>400,00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=HYPERLINK("https://rossileiloes.com.br/lote/detalhe/49647", "508")</f>
      </c>
      <c r="B428" s="4" t="s">
        <f>=HYPERLINK("https://rossileiloes.com.br/lote/detalhe/49647", " Jogo de café - Déc 50 - Banhado a prata - 6 peças ")</f>
      </c>
      <c r="C428" s="4" t="inlineStr">
        <is>
          <t>Não vendido</t>
        </is>
      </c>
      <c r="D428" s="4" t="inlineStr">
        <is>
          <t>4</t>
        </is>
      </c>
      <c r="E428" s="5" t="inlineStr">
        <is>
          <t>250,00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=HYPERLINK("https://rossileiloes.com.br/lote/detalhe/49689", "509")</f>
      </c>
      <c r="B429" s="4" t="s">
        <f>=HYPERLINK("https://rossileiloes.com.br/lote/detalhe/49689", " Aparador em mármore Bege Bahia- bordas em bronze ( 78 x 130 x 40 cm) ")</f>
      </c>
      <c r="C429" s="4" t="inlineStr">
        <is>
          <t>Não vendido</t>
        </is>
      </c>
      <c r="D429" s="4" t="inlineStr">
        <is>
          <t>18</t>
        </is>
      </c>
      <c r="E429" s="5" t="inlineStr">
        <is>
          <t>950,00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=HYPERLINK("https://rossileiloes.com.br/lote/detalhe/49621", "510")</f>
      </c>
      <c r="B430" s="4" t="s">
        <f>=HYPERLINK("https://rossileiloes.com.br/lote/detalhe/49621", " Conjunto de chá em metal dourado ")</f>
      </c>
      <c r="C430" s="4" t="inlineStr">
        <is>
          <t>Vendido</t>
        </is>
      </c>
      <c r="D430" s="4" t="inlineStr">
        <is>
          <t>1</t>
        </is>
      </c>
      <c r="E430" s="5" t="inlineStr">
        <is>
          <t>100,00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=HYPERLINK("https://rossileiloes.com.br/lote/detalhe/49634", "511")</f>
      </c>
      <c r="B431" s="4" t="s">
        <f>=HYPERLINK("https://rossileiloes.com.br/lote/detalhe/49634", " Telefone retrô em caixa de madeira metal e plástico ( 31 x 27 x 15 cm) ")</f>
      </c>
      <c r="C431" s="4" t="inlineStr">
        <is>
          <t>Não vendido</t>
        </is>
      </c>
      <c r="D431" s="4" t="inlineStr">
        <is>
          <t>3</t>
        </is>
      </c>
      <c r="E431" s="5" t="inlineStr">
        <is>
          <t>200,00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=HYPERLINK("https://rossileiloes.com.br/lote/detalhe/49682", "512")</f>
      </c>
      <c r="B432" s="4" t="s">
        <f>=HYPERLINK("https://rossileiloes.com.br/lote/detalhe/49682", " Soprador 125B a gasolina ")</f>
      </c>
      <c r="C432" s="4" t="inlineStr">
        <is>
          <t>Não vendido</t>
        </is>
      </c>
      <c r="D432" s="4" t="inlineStr">
        <is>
          <t>5</t>
        </is>
      </c>
      <c r="E432" s="5" t="inlineStr">
        <is>
          <t>300,00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=HYPERLINK("https://rossileiloes.com.br/lote/detalhe/49654", "513")</f>
      </c>
      <c r="B433" s="4" t="s">
        <f>=HYPERLINK("https://rossileiloes.com.br/lote/detalhe/49654", " Jarra em metal prateado ( 23cm) ")</f>
      </c>
      <c r="C433" s="4" t="inlineStr">
        <is>
          <t>Vendido</t>
        </is>
      </c>
      <c r="D433" s="4" t="inlineStr">
        <is>
          <t>2</t>
        </is>
      </c>
      <c r="E433" s="5" t="inlineStr">
        <is>
          <t>100,00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=HYPERLINK("https://rossileiloes.com.br/lote/detalhe/49665", "514")</f>
      </c>
      <c r="B434" s="4" t="s">
        <f>=HYPERLINK("https://rossileiloes.com.br/lote/detalhe/49665", " Samovar Prateado ( 45cm) ")</f>
      </c>
      <c r="C434" s="4" t="inlineStr">
        <is>
          <t>Não vendido</t>
        </is>
      </c>
      <c r="D434" s="4" t="inlineStr">
        <is>
          <t>4</t>
        </is>
      </c>
      <c r="E434" s="5" t="inlineStr">
        <is>
          <t>250,00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=HYPERLINK("https://rossileiloes.com.br/lote/detalhe/49660", "515")</f>
      </c>
      <c r="B435" s="4" t="s">
        <f>=HYPERLINK("https://rossileiloes.com.br/lote/detalhe/49660", " Galheteiro metal á prata - italiano ( 25 x 13 cm) ")</f>
      </c>
      <c r="C435" s="4" t="inlineStr">
        <is>
          <t>Não vendido</t>
        </is>
      </c>
      <c r="D435" s="4" t="inlineStr">
        <is>
          <t>1</t>
        </is>
      </c>
      <c r="E435" s="5" t="inlineStr">
        <is>
          <t>100,00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=HYPERLINK("https://rossileiloes.com.br/lote/detalhe/49680", "516")</f>
      </c>
      <c r="B436" s="4" t="s">
        <f>=HYPERLINK("https://rossileiloes.com.br/lote/detalhe/49680", " Açucareiro Pilter Numer 1876 Simpson Miller ")</f>
      </c>
      <c r="C436" s="4" t="inlineStr">
        <is>
          <t>Não vendido</t>
        </is>
      </c>
      <c r="D436" s="4" t="inlineStr">
        <is>
          <t>1</t>
        </is>
      </c>
      <c r="E436" s="5" t="inlineStr">
        <is>
          <t>100,00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=HYPERLINK("https://rossileiloes.com.br/lote/detalhe/49636", "517")</f>
      </c>
      <c r="B437" s="4" t="s">
        <f>=HYPERLINK("https://rossileiloes.com.br/lote/detalhe/49636", " Leiteira  Pilter Numer 1876 Simpson Miller ")</f>
      </c>
      <c r="C437" s="4" t="inlineStr">
        <is>
          <t>Não vendido</t>
        </is>
      </c>
      <c r="D437" s="4" t="inlineStr">
        <is>
          <t>3</t>
        </is>
      </c>
      <c r="E437" s="5" t="inlineStr">
        <is>
          <t>200,00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=HYPERLINK("https://rossileiloes.com.br/lote/detalhe/49691", "518")</f>
      </c>
      <c r="B438" s="4" t="s">
        <f>=HYPERLINK("https://rossileiloes.com.br/lote/detalhe/49691", " Sopeira Antiga - Latão/metal/bronze ( 39 x 31 x 22 cm - 2.3kg) ")</f>
      </c>
      <c r="C438" s="4" t="inlineStr">
        <is>
          <t>Vendido</t>
        </is>
      </c>
      <c r="D438" s="4" t="inlineStr">
        <is>
          <t>5</t>
        </is>
      </c>
      <c r="E438" s="5" t="inlineStr">
        <is>
          <t>300,00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=HYPERLINK("https://rossileiloes.com.br/lote/detalhe/49631", "519")</f>
      </c>
      <c r="B439" s="4" t="s">
        <f>=HYPERLINK("https://rossileiloes.com.br/lote/detalhe/49631", " Bandeja Latão/Bronze - ( 50 x 30 x 5 cm) ")</f>
      </c>
      <c r="C439" s="4" t="inlineStr">
        <is>
          <t>Vendido</t>
        </is>
      </c>
      <c r="D439" s="4" t="inlineStr">
        <is>
          <t>1</t>
        </is>
      </c>
      <c r="E439" s="5" t="inlineStr">
        <is>
          <t>100,00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=HYPERLINK("https://rossileiloes.com.br/lote/detalhe/49653", "520")</f>
      </c>
      <c r="B440" s="4" t="s">
        <f>=HYPERLINK("https://rossileiloes.com.br/lote/detalhe/49653", " Lote com: Duas katana - ( 28cm e 41cm) ")</f>
      </c>
      <c r="C440" s="4" t="inlineStr">
        <is>
          <t>Vendido</t>
        </is>
      </c>
      <c r="D440" s="4" t="inlineStr">
        <is>
          <t>3</t>
        </is>
      </c>
      <c r="E440" s="5" t="inlineStr">
        <is>
          <t>200,00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=HYPERLINK("https://rossileiloes.com.br/lote/detalhe/49664", "521")</f>
      </c>
      <c r="B441" s="4" t="s">
        <f>=HYPERLINK("https://rossileiloes.com.br/lote/detalhe/49664", " Cojunto de café e chá em porcelana ")</f>
      </c>
      <c r="C441" s="4" t="inlineStr">
        <is>
          <t>Não vendido</t>
        </is>
      </c>
      <c r="D441" s="4" t="inlineStr">
        <is>
          <t>3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=HYPERLINK("https://rossileiloes.com.br/lote/detalhe/49655", "522")</f>
      </c>
      <c r="B442" s="4" t="s">
        <f>=HYPERLINK("https://rossileiloes.com.br/lote/detalhe/49655", " Abajur em Bronze, vidro em mosaico - (53 x 24cm) 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=HYPERLINK("https://rossileiloes.com.br/lote/detalhe/49651", "523")</f>
      </c>
      <c r="B443" s="4" t="s">
        <f>=HYPERLINK("https://rossileiloes.com.br/lote/detalhe/49651", " Conjunto em porcelana - 2 uni. Ânfora , 2 uni. jarra e 1 uni.  xícara ")</f>
      </c>
      <c r="C443" s="4" t="inlineStr">
        <is>
          <t>Vendido</t>
        </is>
      </c>
      <c r="D443" s="4" t="inlineStr">
        <is>
          <t>2</t>
        </is>
      </c>
      <c r="E443" s="5" t="inlineStr">
        <is>
          <t>150,00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=HYPERLINK("https://rossileiloes.com.br/lote/detalhe/49658", "524")</f>
      </c>
      <c r="B444" s="4" t="s">
        <f>=HYPERLINK("https://rossileiloes.com.br/lote/detalhe/49658", " Relógio de parede em madeira - ( 20cm)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100,00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=HYPERLINK("https://rossileiloes.com.br/lote/detalhe/49668", "525")</f>
      </c>
      <c r="B445" s="4" t="s">
        <f>=HYPERLINK("https://rossileiloes.com.br/lote/detalhe/49668", " Soprador Modelo 125B - Gasolina")</f>
      </c>
      <c r="C445" s="4" t="inlineStr">
        <is>
          <t>Não vendido</t>
        </is>
      </c>
      <c r="D445" s="4" t="inlineStr">
        <is>
          <t>5</t>
        </is>
      </c>
      <c r="E445" s="5" t="inlineStr">
        <is>
          <t>300,00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=HYPERLINK("https://rossileiloes.com.br/lote/detalhe/49681", "526")</f>
      </c>
      <c r="B446" s="4" t="s">
        <f>=HYPERLINK("https://rossileiloes.com.br/lote/detalhe/49681", " Relógio grande em caixa de madeira - ( 95 x 46 x 20cm)")</f>
      </c>
      <c r="C446" s="4" t="inlineStr">
        <is>
          <t>Não vendido</t>
        </is>
      </c>
      <c r="D446" s="4" t="inlineStr">
        <is>
          <t>7</t>
        </is>
      </c>
      <c r="E446" s="5" t="inlineStr">
        <is>
          <t>1.300,00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=HYPERLINK("https://rossileiloes.com.br/lote/detalhe/49672", "527")</f>
      </c>
      <c r="B447" s="4" t="s">
        <f>=HYPERLINK("https://rossileiloes.com.br/lote/detalhe/49672", " Telefone em metal dourado - déc 70")</f>
      </c>
      <c r="C447" s="4" t="inlineStr">
        <is>
          <t>Não vendido</t>
        </is>
      </c>
      <c r="D447" s="4" t="inlineStr">
        <is>
          <t>8</t>
        </is>
      </c>
      <c r="E447" s="5" t="inlineStr">
        <is>
          <t>450,00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=HYPERLINK("https://rossileiloes.com.br/lote/detalhe/49632", "528")</f>
      </c>
      <c r="B448" s="4" t="s">
        <f>=HYPERLINK("https://rossileiloes.com.br/lote/detalhe/49632", " Coluna de resina e bronze - italiana - Déc 70 - ( 31 x 31 x 75 cm) ")</f>
      </c>
      <c r="C448" s="4" t="inlineStr">
        <is>
          <t>Não vendido</t>
        </is>
      </c>
      <c r="D448" s="4" t="inlineStr">
        <is>
          <t>3</t>
        </is>
      </c>
      <c r="E448" s="5" t="inlineStr">
        <is>
          <t>600,00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=HYPERLINK("https://rossileiloes.com.br/lote/detalhe/49625", "529")</f>
      </c>
      <c r="B449" s="4" t="s">
        <f>=HYPERLINK("https://rossileiloes.com.br/lote/detalhe/49625", " Relógio em madeira - ( 90cm) ")</f>
      </c>
      <c r="C449" s="4" t="inlineStr">
        <is>
          <t>Não vendido</t>
        </is>
      </c>
      <c r="D449" s="4" t="inlineStr">
        <is>
          <t>6</t>
        </is>
      </c>
      <c r="E449" s="5" t="inlineStr">
        <is>
          <t>350,00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=HYPERLINK("https://rossileiloes.com.br/lote/detalhe/49678", "530")</f>
      </c>
      <c r="B450" s="4" t="s">
        <f>=HYPERLINK("https://rossileiloes.com.br/lote/detalhe/49678", " Ânfora déc 70 - importada - ( 24 x 24 x 50) ")</f>
      </c>
      <c r="C450" s="4" t="inlineStr">
        <is>
          <t>Não vendido</t>
        </is>
      </c>
      <c r="D450" s="4" t="inlineStr">
        <is>
          <t>2</t>
        </is>
      </c>
      <c r="E450" s="5" t="inlineStr">
        <is>
          <t>550,00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=HYPERLINK("https://rossileiloes.com.br/lote/detalhe/49693", "531")</f>
      </c>
      <c r="B451" s="4" t="s">
        <f>=HYPERLINK("https://rossileiloes.com.br/lote/detalhe/49693", " Relógio Kienzie em madeira, despertaador e termômetro - ( 17 x 14 x 4.5 cm)")</f>
      </c>
      <c r="C451" s="4" t="inlineStr">
        <is>
          <t>Não vendido</t>
        </is>
      </c>
      <c r="D451" s="4" t="inlineStr">
        <is>
          <t>1</t>
        </is>
      </c>
      <c r="E451" s="5" t="inlineStr">
        <is>
          <t>100,00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=HYPERLINK("https://rossileiloes.com.br/lote/detalhe/49639", "532")</f>
      </c>
      <c r="B452" s="4" t="s">
        <f>=HYPERLINK("https://rossileiloes.com.br/lote/detalhe/49639", " Relógio Depose 1003 , base em mármore Carrara - italiano - ( 26 x 29 x 11 cm)")</f>
      </c>
      <c r="C452" s="4" t="inlineStr">
        <is>
          <t>Não vendido</t>
        </is>
      </c>
      <c r="D452" s="4" t="inlineStr">
        <is>
          <t>1</t>
        </is>
      </c>
      <c r="E452" s="5" t="inlineStr">
        <is>
          <t>800,00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=HYPERLINK("https://rossileiloes.com.br/lote/detalhe/49650", "533")</f>
      </c>
      <c r="B453" s="4" t="s">
        <f>=HYPERLINK("https://rossileiloes.com.br/lote/detalhe/49650", " Prato decorativo - Porcelana portuguesa ")</f>
      </c>
      <c r="C453" s="4" t="inlineStr">
        <is>
          <t>Não vendido</t>
        </is>
      </c>
      <c r="D453" s="4" t="inlineStr">
        <is>
          <t>1</t>
        </is>
      </c>
      <c r="E453" s="5" t="inlineStr">
        <is>
          <t>100,00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=HYPERLINK("https://rossileiloes.com.br/lote/detalhe/49670", "534")</f>
      </c>
      <c r="B454" s="4" t="s">
        <f>=HYPERLINK("https://rossileiloes.com.br/lote/detalhe/49670", " Jogo em banho de prata ")</f>
      </c>
      <c r="C454" s="4" t="inlineStr">
        <is>
          <t>Não vendido</t>
        </is>
      </c>
      <c r="D454" s="4" t="inlineStr">
        <is>
          <t>2</t>
        </is>
      </c>
      <c r="E454" s="5" t="inlineStr">
        <is>
          <t>150,00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=HYPERLINK("https://rossileiloes.com.br/lote/detalhe/49674", "535")</f>
      </c>
      <c r="B455" s="4" t="s">
        <f>=HYPERLINK("https://rossileiloes.com.br/lote/detalhe/49674", " Lote com: 4 uni. Redução de mangueira de incêndio ( 2.1/2 x 1 .1/2)")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=HYPERLINK("https://rossileiloes.com.br/lote/detalhe/49696", "536")</f>
      </c>
      <c r="B456" s="4" t="s">
        <f>=HYPERLINK("https://rossileiloes.com.br/lote/detalhe/49696", " Freezer Consul - funcionando")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=HYPERLINK("https://rossileiloes.com.br/lote/detalhe/49687", "537")</f>
      </c>
      <c r="B457" s="4" t="s">
        <f>=HYPERLINK("https://rossileiloes.com.br/lote/detalhe/49687", " Lote com: 16 gibis TEX")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=HYPERLINK("https://rossileiloes.com.br/lote/detalhe/49640", "538")</f>
      </c>
      <c r="B458" s="4" t="s">
        <f>=HYPERLINK("https://rossileiloes.com.br/lote/detalhe/49640", " Lote com: 77 revistas de games 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=HYPERLINK("https://rossileiloes.com.br/lote/detalhe/49686", "539")</f>
      </c>
      <c r="B459" s="4" t="s">
        <f>=HYPERLINK("https://rossileiloes.com.br/lote/detalhe/49686", " Motor induzido - sem uso 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=HYPERLINK("https://rossileiloes.com.br/lote/detalhe/49695", "540")</f>
      </c>
      <c r="B460" s="4" t="s">
        <f>=HYPERLINK("https://rossileiloes.com.br/lote/detalhe/49695", " Curso Epoca English Plus - completo - 33 fascículos 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100,00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=HYPERLINK("https://rossileiloes.com.br/lote/detalhe/49618", "541")</f>
      </c>
      <c r="B461" s="4" t="s">
        <f>=HYPERLINK("https://rossileiloes.com.br/lote/detalhe/49618", " Lote com: 8 uni. Calculadoras antigas 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=HYPERLINK("https://rossileiloes.com.br/lote/detalhe/49645", "542")</f>
      </c>
      <c r="B462" s="4" t="s">
        <f>=HYPERLINK("https://rossileiloes.com.br/lote/detalhe/49645", " Lote com: coleção 87 uni Album de figurinhas - (   5 mil figurinhas) ")</f>
      </c>
      <c r="C462" s="4" t="inlineStr">
        <is>
          <t>Não vendido</t>
        </is>
      </c>
      <c r="D462" s="4" t="inlineStr">
        <is>
          <t>5</t>
        </is>
      </c>
      <c r="E462" s="5" t="inlineStr">
        <is>
          <t>300,00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=HYPERLINK("https://rossileiloes.com.br/lote/detalhe/49690", "543")</f>
      </c>
      <c r="B463" s="4" t="s">
        <f>=HYPERLINK("https://rossileiloes.com.br/lote/detalhe/49690", " Lote com: Jogos diversos - damas baralhos bingo xadrez")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=HYPERLINK("https://rossileiloes.com.br/lote/detalhe/49627", "544")</f>
      </c>
      <c r="B464" s="4" t="s">
        <f>=HYPERLINK("https://rossileiloes.com.br/lote/detalhe/49627", " Lote com: Game boys, color, advance")</f>
      </c>
      <c r="C464" s="4" t="inlineStr">
        <is>
          <t>Vendido</t>
        </is>
      </c>
      <c r="D464" s="4" t="inlineStr">
        <is>
          <t>7</t>
        </is>
      </c>
      <c r="E464" s="5" t="inlineStr">
        <is>
          <t>400,00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=HYPERLINK("https://rossileiloes.com.br/lote/detalhe/49685", "545")</f>
      </c>
      <c r="B465" s="4" t="s">
        <f>=HYPERLINK("https://rossileiloes.com.br/lote/detalhe/49685", " Lote com: 8 Jogos nintendo Ds ")</f>
      </c>
      <c r="C465" s="4" t="inlineStr">
        <is>
          <t>Não vendido</t>
        </is>
      </c>
      <c r="D465" s="4" t="inlineStr">
        <is>
          <t>2</t>
        </is>
      </c>
      <c r="E465" s="5" t="inlineStr">
        <is>
          <t>150,00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=HYPERLINK("https://rossileiloes.com.br/lote/detalhe/49667", "546")</f>
      </c>
      <c r="B466" s="4" t="s">
        <f>=HYPERLINK("https://rossileiloes.com.br/lote/detalhe/49667", " Brinquedo Meu primeiro gradiente 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100,00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=HYPERLINK("https://rossileiloes.com.br/lote/detalhe/49616", "547")</f>
      </c>
      <c r="B467" s="4" t="s">
        <f>=HYPERLINK("https://rossileiloes.com.br/lote/detalhe/49616", " Gargantilha")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50,00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=HYPERLINK("https://rossileiloes.com.br/lote/detalhe/49641", "548")</f>
      </c>
      <c r="B468" s="4" t="s">
        <f>=HYPERLINK("https://rossileiloes.com.br/lote/detalhe/49641", " 2 uni champagne 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50,00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=HYPERLINK("https://rossileiloes.com.br/lote/detalhe/49637", "549")</f>
      </c>
      <c r="B469" s="4" t="s">
        <f>=HYPERLINK("https://rossileiloes.com.br/lote/detalhe/49637", " Pé de máquina Singer")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=HYPERLINK("https://rossileiloes.com.br/lote/detalhe/49620", "550")</f>
      </c>
      <c r="B470" s="4" t="s">
        <f>=HYPERLINK("https://rossileiloes.com.br/lote/detalhe/49620", " Relógio Prateado ( 38cm)")</f>
      </c>
      <c r="C470" s="4" t="inlineStr">
        <is>
          <t>Não vendido</t>
        </is>
      </c>
      <c r="D470" s="4" t="inlineStr">
        <is>
          <t>2</t>
        </is>
      </c>
      <c r="E470" s="5" t="inlineStr">
        <is>
          <t>550,00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=HYPERLINK("https://rossileiloes.com.br/lote/detalhe/49644", "551")</f>
      </c>
      <c r="B471" s="4" t="s">
        <f>=HYPERLINK("https://rossileiloes.com.br/lote/detalhe/49644", " Licoreira banhada a prata")</f>
      </c>
      <c r="C471" s="4" t="inlineStr">
        <is>
          <t>Vendido</t>
        </is>
      </c>
      <c r="D471" s="4" t="inlineStr">
        <is>
          <t>5</t>
        </is>
      </c>
      <c r="E471" s="5" t="inlineStr">
        <is>
          <t>300,00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=HYPERLINK("https://rossileiloes.com.br/lote/detalhe/49635", "552")</f>
      </c>
      <c r="B472" s="4" t="s">
        <f>=HYPERLINK("https://rossileiloes.com.br/lote/detalhe/49635", " Lote com: Diversos itens - máquina de fazer pão, aspirador, etc.")</f>
      </c>
      <c r="C472" s="4" t="inlineStr">
        <is>
          <t>Não vendido</t>
        </is>
      </c>
      <c r="D472" s="4" t="inlineStr">
        <is>
          <t>3</t>
        </is>
      </c>
      <c r="E472" s="5" t="inlineStr">
        <is>
          <t>200,00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=HYPERLINK("https://rossileiloes.com.br/lote/detalhe/49683", "553")</f>
      </c>
      <c r="B473" s="4" t="s">
        <f>=HYPERLINK("https://rossileiloes.com.br/lote/detalhe/49683", " 3 uni. Mangueira de incêndio 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100,00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=HYPERLINK("https://rossileiloes.com.br/lote/detalhe/49610", "554")</f>
      </c>
      <c r="B474" s="4" t="s">
        <f>=HYPERLINK("https://rossileiloes.com.br/lote/detalhe/49610", " Lote com: 6 uni. Grades ( 89 x 19 cm) 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100,00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=HYPERLINK("https://rossileiloes.com.br/lote/detalhe/49630", "555")</f>
      </c>
      <c r="B475" s="4" t="s">
        <f>=HYPERLINK("https://rossileiloes.com.br/lote/detalhe/49630", " Lote com: 31 fascículos curso de inglês - BBC Muzzy 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100,00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=HYPERLINK("https://rossileiloes.com.br/lote/detalhe/49622", "556")</f>
      </c>
      <c r="B476" s="4" t="s">
        <f>=HYPERLINK("https://rossileiloes.com.br/lote/detalhe/49622", " Lote com: Diversos itens - Papelaria - escritório ( apróx 1000 itens ) ")</f>
      </c>
      <c r="C476" s="4" t="inlineStr">
        <is>
          <t>Não vendido</t>
        </is>
      </c>
      <c r="D476" s="4" t="inlineStr">
        <is>
          <t>2</t>
        </is>
      </c>
      <c r="E476" s="5" t="inlineStr">
        <is>
          <t>150,00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=HYPERLINK("https://rossileiloes.com.br/lote/detalhe/49615", "557")</f>
      </c>
      <c r="B477" s="4" t="s">
        <f>=HYPERLINK("https://rossileiloes.com.br/lote/detalhe/49615", " Escultura em madeira maciça - ( 132 cm) ")</f>
      </c>
      <c r="C477" s="4" t="inlineStr">
        <is>
          <t>Não vendido</t>
        </is>
      </c>
      <c r="D477" s="4" t="inlineStr">
        <is>
          <t>17</t>
        </is>
      </c>
      <c r="E477" s="5" t="inlineStr">
        <is>
          <t>1.800,00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=HYPERLINK("https://rossileiloes.com.br/lote/detalhe/49642", "558")</f>
      </c>
      <c r="B478" s="4" t="s">
        <f>=HYPERLINK("https://rossileiloes.com.br/lote/detalhe/49642", " Lote com: Coleção revista quatro rodas - 1988 - 2016 - ( 70 revistas) ")</f>
      </c>
      <c r="C478" s="4" t="inlineStr">
        <is>
          <t>Não vendido</t>
        </is>
      </c>
      <c r="D478" s="4" t="inlineStr">
        <is>
          <t>2</t>
        </is>
      </c>
      <c r="E478" s="5" t="inlineStr">
        <is>
          <t>150,00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=HYPERLINK("https://rossileiloes.com.br/lote/detalhe/49626", "559")</f>
      </c>
      <c r="B479" s="4" t="s">
        <f>=HYPERLINK("https://rossileiloes.com.br/lote/detalhe/49626", " Coleção tartaruga ninja ")</f>
      </c>
      <c r="C479" s="4" t="inlineStr">
        <is>
          <t>Não vendido</t>
        </is>
      </c>
      <c r="D479" s="4" t="inlineStr">
        <is>
          <t>3</t>
        </is>
      </c>
      <c r="E479" s="5" t="inlineStr">
        <is>
          <t>200,00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=HYPERLINK("https://rossileiloes.com.br/lote/detalhe/49688", "560")</f>
      </c>
      <c r="B480" s="4" t="s">
        <f>=HYPERLINK("https://rossileiloes.com.br/lote/detalhe/49688", " Lote com brinquedos diversos")</f>
      </c>
      <c r="C480" s="4" t="inlineStr">
        <is>
          <t>Vendido</t>
        </is>
      </c>
      <c r="D480" s="4" t="inlineStr">
        <is>
          <t>1</t>
        </is>
      </c>
      <c r="E480" s="5" t="inlineStr">
        <is>
          <t>100,00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=HYPERLINK("https://rossileiloes.com.br/lote/detalhe/49612", "561")</f>
      </c>
      <c r="B481" s="4" t="s">
        <f>=HYPERLINK("https://rossileiloes.com.br/lote/detalhe/49612", " Lote com: Diversos disc man")</f>
      </c>
      <c r="C481" s="4" t="inlineStr">
        <is>
          <t>Não vendido</t>
        </is>
      </c>
      <c r="D481" s="4" t="inlineStr">
        <is>
          <t>1</t>
        </is>
      </c>
      <c r="E481" s="5" t="inlineStr">
        <is>
          <t>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=HYPERLINK("https://rossileiloes.com.br/lote/detalhe/49692", "562")</f>
      </c>
      <c r="B482" s="4" t="s">
        <f>=HYPERLINK("https://rossileiloes.com.br/lote/detalhe/49692", " Lote com: Itens de costura e linha ")</f>
      </c>
      <c r="C482" s="4" t="inlineStr">
        <is>
          <t>Não vendido</t>
        </is>
      </c>
      <c r="D482" s="4" t="inlineStr">
        <is>
          <t>1</t>
        </is>
      </c>
      <c r="E482" s="5" t="inlineStr">
        <is>
          <t>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=HYPERLINK("https://rossileiloes.com.br/lote/detalhe/49629", "563")</f>
      </c>
      <c r="B483" s="4" t="s">
        <f>=HYPERLINK("https://rossileiloes.com.br/lote/detalhe/49629", " Escultura Pavão - importada em prata de Lei - Cloisonne - estrutura de pedra natural ( 24 x 21 cm)")</f>
      </c>
      <c r="C483" s="4" t="inlineStr">
        <is>
          <t>Não vendido</t>
        </is>
      </c>
      <c r="D483" s="4" t="inlineStr">
        <is>
          <t>7</t>
        </is>
      </c>
      <c r="E483" s="5" t="inlineStr">
        <is>
          <t>800,00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=HYPERLINK("https://rossileiloes.com.br/lote/detalhe/49619", "564")</f>
      </c>
      <c r="B484" s="4" t="s">
        <f>=HYPERLINK("https://rossileiloes.com.br/lote/detalhe/49619", " Jogo em metal Banhado a Prata e vidro")</f>
      </c>
      <c r="C484" s="4" t="inlineStr">
        <is>
          <t>Vendido</t>
        </is>
      </c>
      <c r="D484" s="4" t="inlineStr">
        <is>
          <t>4</t>
        </is>
      </c>
      <c r="E484" s="5" t="inlineStr">
        <is>
          <t>250,00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=HYPERLINK("https://rossileiloes.com.br/lote/detalhe/49613", "565")</f>
      </c>
      <c r="B485" s="4" t="s">
        <f>=HYPERLINK("https://rossileiloes.com.br/lote/detalhe/49613", " Estátua em Bronze maciço - ( 25 cm) ")</f>
      </c>
      <c r="C485" s="4" t="inlineStr">
        <is>
          <t>Não vendido</t>
        </is>
      </c>
      <c r="D485" s="4" t="inlineStr">
        <is>
          <t>3</t>
        </is>
      </c>
      <c r="E485" s="5" t="inlineStr">
        <is>
          <t>200,00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=HYPERLINK("https://rossileiloes.com.br/lote/detalhe/49648", "566")</f>
      </c>
      <c r="B486" s="4" t="s">
        <f>=HYPERLINK("https://rossileiloes.com.br/lote/detalhe/49648", " Esmoleira em metal espessurado a prata - 3 pés ( 30cm diam.) ")</f>
      </c>
      <c r="C486" s="4" t="inlineStr">
        <is>
          <t>Não vendido</t>
        </is>
      </c>
      <c r="D486" s="4" t="inlineStr">
        <is>
          <t>0</t>
        </is>
      </c>
      <c r="E486" s="5" t="inlineStr">
        <is>
          <t>100,00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=HYPERLINK("https://rossileiloes.com.br/lote/detalhe/49649", "567")</f>
      </c>
      <c r="B487" s="4" t="s">
        <f>=HYPERLINK("https://rossileiloes.com.br/lote/detalhe/49649", " Samovar - Importado da inglaterra - ( 45cm ) ")</f>
      </c>
      <c r="C487" s="4" t="inlineStr">
        <is>
          <t>Vendido</t>
        </is>
      </c>
      <c r="D487" s="4" t="inlineStr">
        <is>
          <t>3</t>
        </is>
      </c>
      <c r="E487" s="5" t="inlineStr">
        <is>
          <t>600,00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=HYPERLINK("https://rossileiloes.com.br/lote/detalhe/49638", "568")</f>
      </c>
      <c r="B488" s="4" t="s">
        <f>=HYPERLINK("https://rossileiloes.com.br/lote/detalhe/49638", " Salva em prata brasileira - 235gr. Teor - ( 20cm diam.)")</f>
      </c>
      <c r="C488" s="4" t="inlineStr">
        <is>
          <t>Não vendido</t>
        </is>
      </c>
      <c r="D488" s="4" t="inlineStr">
        <is>
          <t>1</t>
        </is>
      </c>
      <c r="E488" s="5" t="inlineStr">
        <is>
          <t>100,00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=HYPERLINK("https://rossileiloes.com.br/lote/detalhe/49671", "569")</f>
      </c>
      <c r="B489" s="4" t="s">
        <f>=HYPERLINK("https://rossileiloes.com.br/lote/detalhe/49671", " Centro de mesa - ( 26 x 21 cm) ")</f>
      </c>
      <c r="C489" s="4" t="inlineStr">
        <is>
          <t>Vendido</t>
        </is>
      </c>
      <c r="D489" s="4" t="inlineStr">
        <is>
          <t>2</t>
        </is>
      </c>
      <c r="E489" s="5" t="inlineStr">
        <is>
          <t>150,00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=HYPERLINK("https://rossileiloes.com.br/lote/detalhe/49623", "570")</f>
      </c>
      <c r="B490" s="4" t="s">
        <f>=HYPERLINK("https://rossileiloes.com.br/lote/detalhe/49623", " Bandeja importada - metal a prata ( 40 x 27 cm) ")</f>
      </c>
      <c r="C490" s="4" t="inlineStr">
        <is>
          <t>Vendido</t>
        </is>
      </c>
      <c r="D490" s="4" t="inlineStr">
        <is>
          <t>5</t>
        </is>
      </c>
      <c r="E490" s="5" t="inlineStr">
        <is>
          <t>300,00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=HYPERLINK("https://rossileiloes.com.br/lote/detalhe/49694", "571")</f>
      </c>
      <c r="B491" s="4" t="s">
        <f>=HYPERLINK("https://rossileiloes.com.br/lote/detalhe/49694", " Jarra em metal espessurado a prata - ( 30 x 18 cm) ")</f>
      </c>
      <c r="C491" s="4" t="inlineStr">
        <is>
          <t>Vendido</t>
        </is>
      </c>
      <c r="D491" s="4" t="inlineStr">
        <is>
          <t>1</t>
        </is>
      </c>
      <c r="E491" s="5" t="inlineStr">
        <is>
          <t>100,00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=HYPERLINK("https://rossileiloes.com.br/lote/detalhe/49614", "572")</f>
      </c>
      <c r="B492" s="4" t="s">
        <f>=HYPERLINK("https://rossileiloes.com.br/lote/detalhe/49614", " Gomil em metal espessurado a prata - ( 46x11 cm Bacia - 40 x 24 cm Jarra ) ")</f>
      </c>
      <c r="C492" s="4" t="inlineStr">
        <is>
          <t>Não vendido</t>
        </is>
      </c>
      <c r="D492" s="4" t="inlineStr">
        <is>
          <t>2</t>
        </is>
      </c>
      <c r="E492" s="5" t="inlineStr">
        <is>
          <t>150,00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=HYPERLINK("https://rossileiloes.com.br/lote/detalhe/49666", "573")</f>
      </c>
      <c r="B493" s="4" t="s">
        <f>=HYPERLINK("https://rossileiloes.com.br/lote/detalhe/49666", " Balde para gelo espessurado a prata ( 20 x 27 x 20 cm) ")</f>
      </c>
      <c r="C493" s="4" t="inlineStr">
        <is>
          <t>Vendido</t>
        </is>
      </c>
      <c r="D493" s="4" t="inlineStr">
        <is>
          <t>5</t>
        </is>
      </c>
      <c r="E493" s="5" t="inlineStr">
        <is>
          <t>300,00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=HYPERLINK("https://rossileiloes.com.br/lote/detalhe/49676", "574")</f>
      </c>
      <c r="B494" s="4" t="s">
        <f>=HYPERLINK("https://rossileiloes.com.br/lote/detalhe/49676", " Relógio em bronze- Déc 70 - ( 67 x 19 x 34 cm) ")</f>
      </c>
      <c r="C494" s="4" t="inlineStr">
        <is>
          <t>Não vendido</t>
        </is>
      </c>
      <c r="D494" s="4" t="inlineStr">
        <is>
          <t>3</t>
        </is>
      </c>
      <c r="E494" s="5" t="inlineStr">
        <is>
          <t>200,00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=HYPERLINK("https://rossileiloes.com.br/lote/detalhe/49611", "575")</f>
      </c>
      <c r="B495" s="4" t="s">
        <f>=HYPERLINK("https://rossileiloes.com.br/lote/detalhe/49611", " Centro de mesa em prata 90 ( 55 x 18 cm) ")</f>
      </c>
      <c r="C495" s="4" t="inlineStr">
        <is>
          <t>Não vendido</t>
        </is>
      </c>
      <c r="D495" s="4" t="inlineStr">
        <is>
          <t>4</t>
        </is>
      </c>
      <c r="E495" s="5" t="inlineStr">
        <is>
          <t>250,00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=HYPERLINK("https://rossileiloes.com.br/lote/detalhe/49628", "576")</f>
      </c>
      <c r="B496" s="4" t="s">
        <f>=HYPERLINK("https://rossileiloes.com.br/lote/detalhe/49628", " Candelabro banhado a prata - ( 37 x 20 cm) ")</f>
      </c>
      <c r="C496" s="4" t="inlineStr">
        <is>
          <t>Não vendido</t>
        </is>
      </c>
      <c r="D496" s="4" t="inlineStr">
        <is>
          <t>2</t>
        </is>
      </c>
      <c r="E496" s="5" t="inlineStr">
        <is>
          <t>150,00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=HYPERLINK("https://rossileiloes.com.br/lote/detalhe/49624", "577")</f>
      </c>
      <c r="B497" s="4" t="s">
        <f>=HYPERLINK("https://rossileiloes.com.br/lote/detalhe/49624", " Centro de mesa banhado a prata - ( 31 x 30 cm) ")</f>
      </c>
      <c r="C497" s="4" t="inlineStr">
        <is>
          <t>Não vendido</t>
        </is>
      </c>
      <c r="D497" s="4" t="inlineStr">
        <is>
          <t>1</t>
        </is>
      </c>
      <c r="E497" s="5" t="inlineStr">
        <is>
          <t>100,00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=HYPERLINK("https://rossileiloes.com.br/lote/detalhe/49677", "578")</f>
      </c>
      <c r="B498" s="4" t="s">
        <f>=HYPERLINK("https://rossileiloes.com.br/lote/detalhe/49677", " Relógio de mesa Vesna - importado união soviética - (10 x 20 cm) ")</f>
      </c>
      <c r="C498" s="4" t="inlineStr">
        <is>
          <t>Não vendido</t>
        </is>
      </c>
      <c r="D498" s="4" t="inlineStr">
        <is>
          <t>3</t>
        </is>
      </c>
      <c r="E498" s="5" t="inlineStr">
        <is>
          <t>200,00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=HYPERLINK("https://rossileiloes.com.br/lote/detalhe/49617", "579")</f>
      </c>
      <c r="B499" s="4" t="s">
        <f>=HYPERLINK("https://rossileiloes.com.br/lote/detalhe/49617", " Fruteira importada - banhada a prata régia 90 - ( 31 x 16 cm) ")</f>
      </c>
      <c r="C499" s="4" t="inlineStr">
        <is>
          <t>Vendido</t>
        </is>
      </c>
      <c r="D499" s="4" t="inlineStr">
        <is>
          <t>3</t>
        </is>
      </c>
      <c r="E499" s="5" t="inlineStr">
        <is>
          <t>200,00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=HYPERLINK("https://rossileiloes.com.br/lote/detalhe/49643", "580")</f>
      </c>
      <c r="B500" s="4" t="s">
        <f>=HYPERLINK("https://rossileiloes.com.br/lote/detalhe/49643", " Centro de mesa em prata 90 ( 55 x 18 cm) ")</f>
      </c>
      <c r="C500" s="4" t="inlineStr">
        <is>
          <t>Não vendido</t>
        </is>
      </c>
      <c r="D500" s="4" t="inlineStr">
        <is>
          <t>2</t>
        </is>
      </c>
      <c r="E500" s="5" t="inlineStr">
        <is>
          <t>150,00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=HYPERLINK("https://rossileiloes.com.br/lote/detalhe/49675", "581")</f>
      </c>
      <c r="B501" s="4" t="s">
        <f>=HYPERLINK("https://rossileiloes.com.br/lote/detalhe/49675", " Relógio de cordas ( 75 cm ) ")</f>
      </c>
      <c r="C501" s="4" t="inlineStr">
        <is>
          <t>Não vendido</t>
        </is>
      </c>
      <c r="D501" s="4" t="inlineStr">
        <is>
          <t>10</t>
        </is>
      </c>
      <c r="E501" s="5" t="inlineStr">
        <is>
          <t>550,00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=HYPERLINK("https://rossileiloes.com.br/lote/detalhe/49646", "582")</f>
      </c>
      <c r="B502" s="4" t="s">
        <f>=HYPERLINK("https://rossileiloes.com.br/lote/detalhe/49646", " Telefone Antigo em madeira ")</f>
      </c>
      <c r="C502" s="4" t="inlineStr">
        <is>
          <t>Vendido</t>
        </is>
      </c>
      <c r="D502" s="4" t="inlineStr">
        <is>
          <t>8</t>
        </is>
      </c>
      <c r="E502" s="5" t="inlineStr">
        <is>
          <t>480,00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=HYPERLINK("https://rossileiloes.com.br/lote/detalhe/49725", "583")</f>
      </c>
      <c r="B503" s="4" t="s">
        <f>=HYPERLINK("https://rossileiloes.com.br/lote/detalhe/49725", "Lote com: 100 bonecas barbie e outras.")</f>
      </c>
      <c r="C503" s="4" t="inlineStr">
        <is>
          <t>Não vendido</t>
        </is>
      </c>
      <c r="D503" s="4" t="inlineStr">
        <is>
          <t>7</t>
        </is>
      </c>
      <c r="E503" s="5" t="inlineStr">
        <is>
          <t>500,00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=HYPERLINK("https://rossileiloes.com.br/lote/detalhe/49726", "584")</f>
      </c>
      <c r="B504" s="4" t="s">
        <f>=HYPERLINK("https://rossileiloes.com.br/lote/detalhe/49726", "Lote com: 21 uni. bonecas raras suzy- estrela 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300,00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=HYPERLINK("https://rossileiloes.com.br/lote/detalhe/49727", "585")</f>
      </c>
      <c r="B505" s="4" t="s">
        <f>=HYPERLINK("https://rossileiloes.com.br/lote/detalhe/49727", "Lote com: 70 uni. Bonecas Barbies monster high e acessórios ")</f>
      </c>
      <c r="C505" s="4" t="inlineStr">
        <is>
          <t>Não vendido</t>
        </is>
      </c>
      <c r="D505" s="4" t="inlineStr">
        <is>
          <t>1</t>
        </is>
      </c>
      <c r="E505" s="5" t="inlineStr">
        <is>
          <t>200,00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=HYPERLINK("https://rossileiloes.com.br/lote/detalhe/49778", "586")</f>
      </c>
      <c r="B506" s="4" t="s">
        <f>=HYPERLINK("https://rossileiloes.com.br/lote/detalhe/49778", "Lote com: coleção TEX Edição Históricas - 53 volumes")</f>
      </c>
      <c r="C506" s="4" t="inlineStr">
        <is>
          <t>Não vendido</t>
        </is>
      </c>
      <c r="D506" s="4" t="inlineStr">
        <is>
          <t>2</t>
        </is>
      </c>
      <c r="E506" s="5" t="inlineStr">
        <is>
          <t>150,00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=HYPERLINK("https://rossileiloes.com.br/lote/detalhe/49779", "587")</f>
      </c>
      <c r="B507" s="4" t="s">
        <f>=HYPERLINK("https://rossileiloes.com.br/lote/detalhe/49779", "Lote com: 121 livros de guerras e assuntos variados")</f>
      </c>
      <c r="C507" s="4" t="inlineStr">
        <is>
          <t>Não vendido</t>
        </is>
      </c>
      <c r="D507" s="4" t="inlineStr">
        <is>
          <t>1</t>
        </is>
      </c>
      <c r="E507" s="5" t="inlineStr">
        <is>
          <t>150,00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=HYPERLINK("https://rossileiloes.com.br/lote/detalhe/49780", "588")</f>
      </c>
      <c r="B508" s="4" t="s">
        <f>=HYPERLINK("https://rossileiloes.com.br/lote/detalhe/49780", "Lote com: 26 edições - Gibs TEX - 01 a 27 ( falta 18 ) ")</f>
      </c>
      <c r="C508" s="4" t="inlineStr">
        <is>
          <t>Não vendido</t>
        </is>
      </c>
      <c r="D508" s="4" t="inlineStr">
        <is>
          <t>1</t>
        </is>
      </c>
      <c r="E508" s="5" t="inlineStr">
        <is>
          <t>100,00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=HYPERLINK("https://rossileiloes.com.br/lote/detalhe/49781", "589")</f>
      </c>
      <c r="B509" s="4" t="s">
        <f>=HYPERLINK("https://rossileiloes.com.br/lote/detalhe/49781", "Lote com: Coleção gibis TEX - ANUAL - Edições 1 a 6 e edição 12")</f>
      </c>
      <c r="C509" s="4" t="inlineStr">
        <is>
          <t>Não vendido</t>
        </is>
      </c>
      <c r="D509" s="4" t="inlineStr">
        <is>
          <t>2</t>
        </is>
      </c>
      <c r="E509" s="5" t="inlineStr">
        <is>
          <t>150,00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=HYPERLINK("https://rossileiloes.com.br/lote/detalhe/49923", "590")</f>
      </c>
      <c r="B510" s="4" t="s">
        <f>=HYPERLINK("https://rossileiloes.com.br/lote/detalhe/49923", "Coleção "La escuela del Técnico Mecânico" - 7 volumes ")</f>
      </c>
      <c r="C510" s="4" t="inlineStr">
        <is>
          <t>Não vendido</t>
        </is>
      </c>
      <c r="D510" s="4" t="inlineStr">
        <is>
          <t>3</t>
        </is>
      </c>
      <c r="E510" s="5" t="inlineStr">
        <is>
          <t>200,00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=HYPERLINK("https://rossileiloes.com.br/lote/detalhe/49929", "591")</f>
      </c>
      <c r="B511" s="4" t="s">
        <f>=HYPERLINK("https://rossileiloes.com.br/lote/detalhe/49929", "Torneira antiga em bronze 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50,00</t>
        </is>
      </c>
      <c r="F511" s="4" t="inlineStr">
        <is>
          <t>25.00</t>
        </is>
      </c>
    </row>
    <row collapsed="false" customFormat="false" customHeight="false" hidden="false" ht="12.1" outlineLevel="0" r="512">
      <c r="A512" s="5" t="s">
        <f>=HYPERLINK("https://rossileiloes.com.br/lote/detalhe/49930", "592")</f>
      </c>
      <c r="B512" s="4" t="s">
        <f>=HYPERLINK("https://rossileiloes.com.br/lote/detalhe/49930", "2 uni. Castiçais em metal. ")</f>
      </c>
      <c r="C512" s="4" t="inlineStr">
        <is>
          <t>Vendido</t>
        </is>
      </c>
      <c r="D512" s="4" t="inlineStr">
        <is>
          <t>1</t>
        </is>
      </c>
      <c r="E512" s="5" t="inlineStr">
        <is>
          <t>150,00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=HYPERLINK("https://rossileiloes.com.br/lote/detalhe/49931", "593")</f>
      </c>
      <c r="B513" s="4" t="s">
        <f>=HYPERLINK("https://rossileiloes.com.br/lote/detalhe/49931", "Telefone Déc 80 - importado EUA")</f>
      </c>
      <c r="C513" s="4" t="inlineStr">
        <is>
          <t>Não vendido</t>
        </is>
      </c>
      <c r="D513" s="4" t="inlineStr">
        <is>
          <t>10</t>
        </is>
      </c>
      <c r="E513" s="5" t="inlineStr">
        <is>
          <t>750,00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=HYPERLINK("https://rossileiloes.com.br/lote/detalhe/49932", "594")</f>
      </c>
      <c r="B514" s="4" t="s">
        <f>=HYPERLINK("https://rossileiloes.com.br/lote/detalhe/49932", "Samovar em metal ( 52 cm - 3,105 kg ) ")</f>
      </c>
      <c r="C514" s="4" t="inlineStr">
        <is>
          <t>Não vendido</t>
        </is>
      </c>
      <c r="D514" s="4" t="inlineStr">
        <is>
          <t>1</t>
        </is>
      </c>
      <c r="E514" s="5" t="inlineStr">
        <is>
          <t>500,00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=HYPERLINK("https://rossileiloes.com.br/lote/detalhe/49933", "595")</f>
      </c>
      <c r="B515" s="4" t="s">
        <f>=HYPERLINK("https://rossileiloes.com.br/lote/detalhe/49933", "Tabuleiro de Xadrez e Gamão feito a mão em madeira de Bali - Indonésia - Ketut Sandi (48 x 48 cm aberto) ")</f>
      </c>
      <c r="C515" s="4" t="inlineStr">
        <is>
          <t>Não vendido</t>
        </is>
      </c>
      <c r="D515" s="4" t="inlineStr">
        <is>
          <t>1</t>
        </is>
      </c>
      <c r="E515" s="5" t="inlineStr">
        <is>
          <t>1.300,00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=HYPERLINK("https://rossileiloes.com.br/lote/detalhe/49934", "596")</f>
      </c>
      <c r="B516" s="4" t="s">
        <f>=HYPERLINK("https://rossileiloes.com.br/lote/detalhe/49934", "Balança antiga com pesos - (25cm altura) ")</f>
      </c>
      <c r="C516" s="4" t="inlineStr">
        <is>
          <t>Não vendido</t>
        </is>
      </c>
      <c r="D516" s="4" t="inlineStr">
        <is>
          <t>1</t>
        </is>
      </c>
      <c r="E516" s="5" t="inlineStr">
        <is>
          <t>600,00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=HYPERLINK("https://rossileiloes.com.br/lote/detalhe/49935", "597")</f>
      </c>
      <c r="B517" s="4" t="s">
        <f>=HYPERLINK("https://rossileiloes.com.br/lote/detalhe/49935", "Escultura em Alabastro ( 37cm) 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700,00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=HYPERLINK("https://rossileiloes.com.br/lote/detalhe/49936", "598")</f>
      </c>
      <c r="B518" s="4" t="s">
        <f>=HYPERLINK("https://rossileiloes.com.br/lote/detalhe/49936", "Faqueiro raro - meridional em aço nobre - caixa em madeira de lei - 101 peças ")</f>
      </c>
      <c r="C518" s="4" t="inlineStr">
        <is>
          <t>Não vendido</t>
        </is>
      </c>
      <c r="D518" s="4" t="inlineStr">
        <is>
          <t>1</t>
        </is>
      </c>
      <c r="E518" s="5" t="inlineStr">
        <is>
          <t>1.000,00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=HYPERLINK("https://rossileiloes.com.br/lote/detalhe/49937", "599")</f>
      </c>
      <c r="B519" s="4" t="s">
        <f>=HYPERLINK("https://rossileiloes.com.br/lote/detalhe/49937", "Coleção " Grande História Universal " - Lacrados - 18 volumes 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400,00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=HYPERLINK("https://rossileiloes.com.br/lote/detalhe/49938", "600")</f>
      </c>
      <c r="B520" s="4" t="s">
        <f>=HYPERLINK("https://rossileiloes.com.br/lote/detalhe/49938", "ltoe com: 2 peças espessuradas a prata")</f>
      </c>
      <c r="C520" s="4" t="inlineStr">
        <is>
          <t>Vendido</t>
        </is>
      </c>
      <c r="D520" s="4" t="inlineStr">
        <is>
          <t>1</t>
        </is>
      </c>
      <c r="E520" s="5" t="inlineStr">
        <is>
          <t>50,00</t>
        </is>
      </c>
      <c r="F520" s="4" t="inlineStr">
        <is>
          <t>25.00</t>
        </is>
      </c>
    </row>
    <row collapsed="false" customFormat="false" customHeight="false" hidden="false" ht="12.1" outlineLevel="0" r="521">
      <c r="A521" s="5" t="s">
        <f>=HYPERLINK("https://rossileiloes.com.br/lote/detalhe/49939", "601")</f>
      </c>
      <c r="B521" s="4" t="s">
        <f>=HYPERLINK("https://rossileiloes.com.br/lote/detalhe/49939", "Lote com: Talheres antigos déc. 70 - 24 peças")</f>
      </c>
      <c r="C521" s="4" t="inlineStr">
        <is>
          <t>Não vendido</t>
        </is>
      </c>
      <c r="D521" s="4" t="inlineStr">
        <is>
          <t>0</t>
        </is>
      </c>
      <c r="E521" s="5" t="inlineStr">
        <is>
          <t>100,00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=HYPERLINK("https://rossileiloes.com.br/lote/detalhe/50042", "602")</f>
      </c>
      <c r="B522" s="4" t="s">
        <f>=HYPERLINK("https://rossileiloes.com.br/lote/detalhe/50042", "Lote com: 2 Criados Chinpandelle - Déc 40 - (57 x 49 x 39 cm)")</f>
      </c>
      <c r="C522" s="4" t="inlineStr">
        <is>
          <t>Vendido</t>
        </is>
      </c>
      <c r="D522" s="4" t="inlineStr">
        <is>
          <t>2</t>
        </is>
      </c>
      <c r="E522" s="5" t="inlineStr">
        <is>
          <t>550,00</t>
        </is>
      </c>
      <c r="F5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2026-06-27T02:11:56.00Z</dcterms:created>
  <dc:creator>Tellks Tecnologia</dc:creator>
  <cp:revision>0</cp:revision>
</cp:coreProperties>
</file>